
<file path=[Content_Types].xml><?xml version="1.0" encoding="utf-8"?>
<Types xmlns="http://schemas.openxmlformats.org/package/2006/content-types">
  <Default Extension="bin" ContentType="application/vnd.openxmlformats-officedocument.spreadsheetml.printerSettings"/>
  <Override PartName="/xl/tables/table3.xml" ContentType="application/vnd.openxmlformats-officedocument.spreadsheetml.table+xml"/>
  <Override PartName="/xl/tables/table4.xml" ContentType="application/vnd.openxmlformats-officedocument.spreadsheetml.tabl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tables/table7.xml" ContentType="application/vnd.openxmlformats-officedocument.spreadsheetml.table+xml"/>
  <Override PartName="/xl/tables/table8.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324" yWindow="-12" windowWidth="18600" windowHeight="7296" tabRatio="241" activeTab="1"/>
  </bookViews>
  <sheets>
    <sheet name="2013" sheetId="1" r:id="rId1"/>
    <sheet name="2014" sheetId="2" r:id="rId2"/>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2"/>
  <c r="E29"/>
  <c r="E45"/>
  <c r="E26" l="1"/>
  <c r="E36"/>
  <c r="E24" l="1"/>
  <c r="E55"/>
  <c r="E22" i="1"/>
  <c r="D22" i="2"/>
  <c r="D22" i="1" l="1"/>
  <c r="D12" i="2"/>
  <c r="D11"/>
  <c r="D12" i="1" l="1"/>
  <c r="D11"/>
  <c r="F66" i="2" l="1"/>
  <c r="F65"/>
  <c r="F56"/>
  <c r="F55"/>
  <c r="E54"/>
  <c r="F54" s="1"/>
  <c r="F52"/>
  <c r="F51"/>
  <c r="F50"/>
  <c r="F48"/>
  <c r="F47"/>
  <c r="F45"/>
  <c r="F44"/>
  <c r="F43"/>
  <c r="F42"/>
  <c r="F36"/>
  <c r="F35"/>
  <c r="F34"/>
  <c r="E33"/>
  <c r="F33" s="1"/>
  <c r="F32"/>
  <c r="F31"/>
  <c r="E31"/>
  <c r="F30"/>
  <c r="F28"/>
  <c r="F27"/>
  <c r="F25"/>
  <c r="F21"/>
  <c r="F20"/>
  <c r="F19"/>
  <c r="F12"/>
  <c r="F11"/>
  <c r="E33" i="1"/>
  <c r="E18" i="2" l="1"/>
  <c r="E41"/>
  <c r="E25" i="1"/>
  <c r="E45"/>
  <c r="E30"/>
  <c r="E43"/>
  <c r="E55"/>
  <c r="F41" i="2" l="1"/>
  <c r="F29"/>
  <c r="F18"/>
  <c r="E20" i="1"/>
  <c r="E18" l="1"/>
  <c r="F36"/>
  <c r="F35"/>
  <c r="F34"/>
  <c r="F32"/>
  <c r="F30"/>
  <c r="F29"/>
  <c r="F28"/>
  <c r="F27"/>
  <c r="F26"/>
  <c r="F25"/>
  <c r="F24"/>
  <c r="F21"/>
  <c r="F20"/>
  <c r="F19"/>
  <c r="F18"/>
  <c r="F53"/>
  <c r="F52"/>
  <c r="F51"/>
  <c r="F50"/>
  <c r="F48"/>
  <c r="F47"/>
  <c r="F45"/>
  <c r="F44"/>
  <c r="F43"/>
  <c r="F42"/>
  <c r="F56"/>
  <c r="F55"/>
  <c r="E31"/>
  <c r="F31" s="1"/>
  <c r="E23"/>
  <c r="F23" s="1"/>
  <c r="E17" l="1"/>
  <c r="F17" s="1"/>
  <c r="F33"/>
  <c r="E54" l="1"/>
  <c r="F54" s="1"/>
  <c r="E46"/>
  <c r="F46" s="1"/>
  <c r="E41"/>
  <c r="F41" s="1"/>
  <c r="F22" l="1"/>
  <c r="F65" l="1"/>
  <c r="F66"/>
  <c r="F11"/>
  <c r="F12"/>
  <c r="F24" i="2"/>
  <c r="E22"/>
  <c r="F22" s="1"/>
  <c r="F53" l="1"/>
  <c r="E46"/>
  <c r="F26" l="1"/>
  <c r="E23"/>
  <c r="F46"/>
  <c r="E17" l="1"/>
  <c r="F17" s="1"/>
  <c r="F23"/>
</calcChain>
</file>

<file path=xl/sharedStrings.xml><?xml version="1.0" encoding="utf-8"?>
<sst xmlns="http://schemas.openxmlformats.org/spreadsheetml/2006/main" count="296" uniqueCount="85">
  <si>
    <t>Allocation of verified emissions reported by installations and operators under Directive 2003/87/EC to source categories of the national greenhouse gas inventory</t>
  </si>
  <si>
    <t>Reporting year:</t>
  </si>
  <si>
    <t>Greenhouse gas emissions (total emissions without LULUCF for GHG inventory and without emissions from 1A3a Civil aviation, total emissions from installations under Article 3h of Directive 2003/87/EC)</t>
  </si>
  <si>
    <t>CO2 emissions (total CO2 emissions without LULUCF for GHG inventory and without emissions from 1A3a Civil aviation, total emissions from installations under Article 3h of Directive 2003/87/EC)</t>
  </si>
  <si>
    <t>Basis for data: verified ETS emissions and greenhouse gas emissions as reported in inventory submission for the year X-2</t>
  </si>
  <si>
    <t>Member State:</t>
  </si>
  <si>
    <t>1.A Fuel combustion activities, total</t>
  </si>
  <si>
    <t>1.A.1 Energy industries</t>
  </si>
  <si>
    <t>1.A.2. Manufacturing industries and construction</t>
  </si>
  <si>
    <t>1.A.3. Transport</t>
  </si>
  <si>
    <t>1.A.4 Other sectors</t>
  </si>
  <si>
    <t>1.B Fugitive emissions from Fuels</t>
  </si>
  <si>
    <t>1.C CO2 Transport and storage</t>
  </si>
  <si>
    <t>1.C.1 Transport of CO2</t>
  </si>
  <si>
    <t>1.C.2 Injection and storage</t>
  </si>
  <si>
    <t>1.C:3 Other 2.A Mineral products</t>
  </si>
  <si>
    <t>2.A Mineral products</t>
  </si>
  <si>
    <t xml:space="preserve">2.A.2. Lime production </t>
  </si>
  <si>
    <t xml:space="preserve">2.A.3. Glass production </t>
  </si>
  <si>
    <t xml:space="preserve">2.A.4. Other process uses of carbonates </t>
  </si>
  <si>
    <t xml:space="preserve">2.B Chemical industry </t>
  </si>
  <si>
    <t xml:space="preserve">2.B.1. Ammonia production </t>
  </si>
  <si>
    <t xml:space="preserve">2.B.3. Adipic acid production (CO2) </t>
  </si>
  <si>
    <t xml:space="preserve">2.B.4. Caprolactam, glyoxal and glyoxylic acid production </t>
  </si>
  <si>
    <t xml:space="preserve">2.B.5. Carbide production </t>
  </si>
  <si>
    <t>2.B.6 Titanium dioxide production</t>
  </si>
  <si>
    <t>2.B.8 Petrochemical and carbon black production</t>
  </si>
  <si>
    <t xml:space="preserve">2.C.2 Ferroalloys production </t>
  </si>
  <si>
    <t xml:space="preserve">2.C.3 Aluminium production </t>
  </si>
  <si>
    <t xml:space="preserve">2.C.4 Magnesium production </t>
  </si>
  <si>
    <t xml:space="preserve">2.C.5 Lead production </t>
  </si>
  <si>
    <t xml:space="preserve">2.C.6 Zinc production </t>
  </si>
  <si>
    <t>2.C.7 Other metal production</t>
  </si>
  <si>
    <t xml:space="preserve">2.B.2. Nitric acid production </t>
  </si>
  <si>
    <t xml:space="preserve">2.B.3. Adipic acid production </t>
  </si>
  <si>
    <t>2.B.4. Caprolactam, glyoxal and glyoxylic acid production</t>
  </si>
  <si>
    <t>2.C.3 Aluminium production</t>
  </si>
  <si>
    <t>Notation: x = reporting year</t>
  </si>
  <si>
    <t>Category[1]</t>
  </si>
  <si>
    <t>Greenhouse gas inventory emissions [kt CO2eq][3]</t>
  </si>
  <si>
    <t>Verified emissions under Directive 2003/87/EC [kt CO2eq][3]</t>
  </si>
  <si>
    <t>Ratio in % (Verified emissions/ inventory emissions)[3]</t>
  </si>
  <si>
    <t>Comment[2]</t>
  </si>
  <si>
    <t>[1] The allocation of verified emissions to disaggregated inventory categories at four digit level must be reported where such allocation of verified emissions is possible and emissions occur. The following notation keys should be used: NO = not occurring IE = included elsewhere C = confidential negligible = small amount of verified emissions may occur in respective CRF category, but amount is &lt; 5% of the category</t>
  </si>
  <si>
    <t>[3] Data to be reported up to one decimal point for kt and % values</t>
  </si>
  <si>
    <t xml:space="preserve">  1.A.1.a Public electricity and heat production</t>
  </si>
  <si>
    <t xml:space="preserve">  1.A.1.b Petroleum refining</t>
  </si>
  <si>
    <t xml:space="preserve">  1.A.1.c Manufacture of solid fuels and other energy industries</t>
  </si>
  <si>
    <t xml:space="preserve">  1.A.2.a Iron and steel</t>
  </si>
  <si>
    <t xml:space="preserve">  1.A.2.b Non-ferrous metals</t>
  </si>
  <si>
    <t xml:space="preserve">  1.A.2.c Chemicals</t>
  </si>
  <si>
    <t xml:space="preserve">  1.A.2.d Pulp, paper and print</t>
  </si>
  <si>
    <t xml:space="preserve">  1.A.2.e Food processing, beverages and tobacco</t>
  </si>
  <si>
    <t xml:space="preserve">  1.A.2.f Non-metallic minerals</t>
  </si>
  <si>
    <t xml:space="preserve">  1.A.2.g Other</t>
  </si>
  <si>
    <t xml:space="preserve">  1.A.3.e Other transportation (pipeline transport)</t>
  </si>
  <si>
    <t xml:space="preserve">  1.A.4.a Commercial / Institutional</t>
  </si>
  <si>
    <t xml:space="preserve">  1.A.4.c Agriculture/ Forestry / Fisheries</t>
  </si>
  <si>
    <t>2.A.1 Cement Production</t>
  </si>
  <si>
    <t xml:space="preserve">2.B.7 Soda ash production </t>
  </si>
  <si>
    <t>2.C Metal production</t>
  </si>
  <si>
    <t xml:space="preserve">2.C.1. Iron and steel production </t>
  </si>
  <si>
    <t>Gas</t>
  </si>
  <si>
    <t>N2O</t>
  </si>
  <si>
    <t>PFC</t>
  </si>
  <si>
    <t>CO2</t>
  </si>
  <si>
    <t>Total GHG</t>
  </si>
  <si>
    <t>CO2 emissions</t>
  </si>
  <si>
    <t>Total emissions (CO2 -eq)</t>
  </si>
  <si>
    <t>N2O emissions</t>
  </si>
  <si>
    <t>PFC emissions</t>
  </si>
  <si>
    <r>
      <rPr>
        <b/>
        <sz val="16"/>
        <color theme="1"/>
        <rFont val="Calibri"/>
        <family val="2"/>
        <scheme val="minor"/>
      </rPr>
      <t>Implementing Regulation Article 10: Reporting on consistency of reported emissions with data from the emissions trading system</t>
    </r>
    <r>
      <rPr>
        <sz val="11"/>
        <color theme="1"/>
        <rFont val="Calibri"/>
        <family val="2"/>
        <scheme val="minor"/>
      </rPr>
      <t xml:space="preserve">
1.Member States shall report the information referred to in Article 7(1)(k) of Regulation (EU) No 525/2013 in accordance with the tabular format set out in Annex V to this Regulation. 
2.Member States shall report textual information on the results of the checks performed pursuant to Article 7(1)(l) of Regulation (EU) No 525/2013.</t>
    </r>
  </si>
  <si>
    <t>NA</t>
  </si>
  <si>
    <t>[2] The column comment should be used to give a brief summary of the checks performed and if a Member State wants to provide additional explanations with regard to the allocation reported. Member States should add a short explanation when using IE or other notation keys to ensure transparency.</t>
  </si>
  <si>
    <t>1.A Fuel combustion activities, stationary combustion [4]</t>
  </si>
  <si>
    <t>[4] 1.A Fuel combustion, stationary combustion should include the sum total of the relevant rows below for 1.A (without double counting) plus the addition of other stationary combustion emissions not explicitly included in any of the rows below.</t>
  </si>
  <si>
    <t>[5] To be filled on the basis of combined CRF categories pertaining to 'Iron and Steel' , to be determined individually by each Member State; e.g.  (1.A.2.a+ 2.C.1 + 1.A.1.c and other relevant CRF categories that include emissions from iron and steel (e.g. 1A1a, 1B1))</t>
  </si>
  <si>
    <t>Italy</t>
  </si>
  <si>
    <t>Total CO2</t>
  </si>
  <si>
    <t>The difference is due to decimal roundings</t>
  </si>
  <si>
    <t>The difference is due to the use in the emission inventory of national average emission factors (which include all the sectors of the inventory) while  ETS figure results from plant specific emission factor</t>
  </si>
  <si>
    <t>The only production plant reported at different time different figure to the Inventory team and to ETS</t>
  </si>
  <si>
    <t>The inventory estimate starts from the production data and the EFs in the IPCC 2006 guidelines while ETS data have been provided by the plant on the basis of a carbon balance</t>
  </si>
  <si>
    <t>The difference is due to the use in the emission inventory of national average emission factors (which include all the sectors of the inventory including 1.A.2) while  ETS figure results from plant specific emission factor</t>
  </si>
  <si>
    <t>Iron and steel total (1.A.1.c, 1.A.2, 1.B, 2.C.1) [5]</t>
  </si>
</sst>
</file>

<file path=xl/styles.xml><?xml version="1.0" encoding="utf-8"?>
<styleSheet xmlns="http://schemas.openxmlformats.org/spreadsheetml/2006/main">
  <numFmts count="3">
    <numFmt numFmtId="43" formatCode="_-* #,##0.00_-;\-* #,##0.00_-;_-* &quot;-&quot;??_-;_-@_-"/>
    <numFmt numFmtId="164" formatCode="0.000"/>
    <numFmt numFmtId="165" formatCode="_(* #,##0.00_);_(* \(#,##0.00\);_(* &quot;-&quot;??_);_(@_)"/>
  </numFmts>
  <fonts count="6">
    <font>
      <sz val="11"/>
      <color theme="1"/>
      <name val="Calibri"/>
      <family val="2"/>
      <scheme val="minor"/>
    </font>
    <font>
      <b/>
      <sz val="11"/>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48">
    <xf numFmtId="0" fontId="0" fillId="0" borderId="0" xfId="0"/>
    <xf numFmtId="0" fontId="0" fillId="2" borderId="0" xfId="0" applyFill="1"/>
    <xf numFmtId="0" fontId="0" fillId="0" borderId="1" xfId="0" applyFill="1" applyBorder="1"/>
    <xf numFmtId="0" fontId="0" fillId="0" borderId="3" xfId="0" applyFill="1" applyBorder="1"/>
    <xf numFmtId="0" fontId="0" fillId="0" borderId="4" xfId="0" applyFill="1" applyBorder="1"/>
    <xf numFmtId="0" fontId="0" fillId="2" borderId="0" xfId="0" applyFill="1" applyBorder="1"/>
    <xf numFmtId="0" fontId="0" fillId="3" borderId="1" xfId="0" applyFill="1" applyBorder="1" applyAlignment="1">
      <alignment wrapText="1"/>
    </xf>
    <xf numFmtId="0" fontId="0" fillId="0" borderId="5" xfId="0" applyFill="1" applyBorder="1" applyAlignment="1">
      <alignment wrapText="1"/>
    </xf>
    <xf numFmtId="0" fontId="0" fillId="0" borderId="7" xfId="0" applyFill="1" applyBorder="1" applyAlignment="1">
      <alignment wrapText="1"/>
    </xf>
    <xf numFmtId="0" fontId="1" fillId="0" borderId="5" xfId="0" applyFont="1" applyFill="1" applyBorder="1"/>
    <xf numFmtId="0" fontId="0" fillId="0" borderId="5" xfId="0" applyFill="1" applyBorder="1"/>
    <xf numFmtId="0" fontId="0" fillId="0" borderId="5" xfId="0" applyFill="1" applyBorder="1" applyAlignment="1">
      <alignment horizontal="left" wrapText="1"/>
    </xf>
    <xf numFmtId="0" fontId="0" fillId="0" borderId="7" xfId="0" applyFill="1" applyBorder="1"/>
    <xf numFmtId="0" fontId="0" fillId="3" borderId="3" xfId="0" applyFill="1" applyBorder="1" applyAlignment="1"/>
    <xf numFmtId="0" fontId="0" fillId="3" borderId="2" xfId="0" applyFill="1" applyBorder="1" applyAlignment="1"/>
    <xf numFmtId="0" fontId="0" fillId="0" borderId="2" xfId="0" applyFill="1" applyBorder="1" applyAlignment="1"/>
    <xf numFmtId="0" fontId="0" fillId="0" borderId="6" xfId="0" applyFill="1" applyBorder="1" applyAlignment="1"/>
    <xf numFmtId="0" fontId="0" fillId="0" borderId="5" xfId="0" applyFill="1" applyBorder="1" applyAlignment="1"/>
    <xf numFmtId="0" fontId="0" fillId="3" borderId="4" xfId="0" applyFill="1" applyBorder="1" applyAlignment="1">
      <alignment horizontal="right"/>
    </xf>
    <xf numFmtId="0" fontId="0" fillId="3" borderId="3" xfId="0" applyFill="1" applyBorder="1" applyAlignment="1">
      <alignment horizontal="right"/>
    </xf>
    <xf numFmtId="0" fontId="4" fillId="2" borderId="0" xfId="0" applyFont="1" applyFill="1" applyAlignment="1">
      <alignment horizontal="center" vertical="center"/>
    </xf>
    <xf numFmtId="9" fontId="0" fillId="4" borderId="1" xfId="1" applyFont="1" applyFill="1" applyBorder="1"/>
    <xf numFmtId="0" fontId="0" fillId="2" borderId="0" xfId="0" applyFill="1" applyAlignment="1"/>
    <xf numFmtId="0" fontId="0" fillId="2" borderId="0" xfId="0" applyFill="1" applyBorder="1" applyAlignment="1"/>
    <xf numFmtId="0" fontId="0" fillId="2" borderId="9" xfId="0" applyFill="1" applyBorder="1" applyAlignment="1"/>
    <xf numFmtId="0" fontId="0" fillId="2" borderId="2" xfId="0" applyFill="1" applyBorder="1" applyAlignment="1"/>
    <xf numFmtId="0" fontId="0" fillId="2" borderId="6" xfId="0" applyFill="1" applyBorder="1" applyAlignment="1"/>
    <xf numFmtId="0" fontId="0" fillId="2" borderId="5" xfId="0" applyFill="1" applyBorder="1" applyAlignment="1"/>
    <xf numFmtId="0" fontId="0" fillId="2" borderId="9" xfId="0" applyFill="1" applyBorder="1" applyAlignment="1">
      <alignment wrapText="1"/>
    </xf>
    <xf numFmtId="0" fontId="0" fillId="2" borderId="9" xfId="0" applyFill="1" applyBorder="1"/>
    <xf numFmtId="9" fontId="0" fillId="2" borderId="9" xfId="1" applyFont="1" applyFill="1" applyBorder="1"/>
    <xf numFmtId="0" fontId="0" fillId="0" borderId="8" xfId="0" applyNumberFormat="1" applyFill="1" applyBorder="1"/>
    <xf numFmtId="10" fontId="0" fillId="0" borderId="2" xfId="0" applyNumberFormat="1" applyFill="1" applyBorder="1"/>
    <xf numFmtId="164" fontId="0" fillId="0" borderId="1" xfId="0" applyNumberFormat="1" applyFill="1" applyBorder="1"/>
    <xf numFmtId="164" fontId="0" fillId="0" borderId="2" xfId="0" applyNumberFormat="1" applyFill="1" applyBorder="1"/>
    <xf numFmtId="164" fontId="0" fillId="0" borderId="3" xfId="0" applyNumberFormat="1" applyFill="1" applyBorder="1"/>
    <xf numFmtId="1" fontId="0" fillId="0" borderId="1" xfId="0" applyNumberFormat="1" applyFill="1" applyBorder="1"/>
    <xf numFmtId="49" fontId="0" fillId="0" borderId="1" xfId="0" applyNumberFormat="1" applyFill="1" applyBorder="1" applyAlignment="1">
      <alignment vertical="top" wrapText="1"/>
    </xf>
    <xf numFmtId="165" fontId="2" fillId="0" borderId="0" xfId="2" applyNumberFormat="1" applyFont="1" applyAlignment="1"/>
    <xf numFmtId="165" fontId="0" fillId="2" borderId="0" xfId="0" applyNumberFormat="1" applyFill="1"/>
    <xf numFmtId="2" fontId="0" fillId="0" borderId="1" xfId="0" applyNumberFormat="1" applyFill="1" applyBorder="1"/>
    <xf numFmtId="2" fontId="0" fillId="0" borderId="3" xfId="0" applyNumberFormat="1" applyFill="1" applyBorder="1"/>
    <xf numFmtId="164" fontId="0" fillId="4" borderId="1" xfId="1" applyNumberFormat="1" applyFont="1" applyFill="1" applyBorder="1"/>
    <xf numFmtId="0" fontId="0" fillId="2" borderId="0" xfId="0" applyNumberFormat="1" applyFill="1" applyBorder="1" applyAlignment="1">
      <alignment horizontal="left" vertical="top" wrapText="1"/>
    </xf>
    <xf numFmtId="0" fontId="0" fillId="2" borderId="0" xfId="0" applyFill="1" applyAlignment="1">
      <alignment wrapText="1"/>
    </xf>
    <xf numFmtId="0" fontId="3" fillId="3" borderId="1" xfId="0" applyFont="1" applyFill="1" applyBorder="1" applyAlignment="1">
      <alignment horizontal="center" vertical="center" wrapText="1"/>
    </xf>
    <xf numFmtId="0" fontId="0" fillId="0" borderId="1" xfId="0" applyBorder="1" applyAlignment="1">
      <alignment horizontal="center" vertical="center"/>
    </xf>
    <xf numFmtId="164" fontId="0" fillId="0" borderId="0" xfId="0" applyNumberFormat="1" applyFont="1" applyAlignment="1"/>
  </cellXfs>
  <cellStyles count="3">
    <cellStyle name="Migliaia" xfId="2" builtinId="3"/>
    <cellStyle name="Normale" xfId="0" builtinId="0"/>
    <cellStyle name="Percentuale" xfId="1" builtinId="5"/>
  </cellStyles>
  <dxfs count="128">
    <dxf>
      <numFmt numFmtId="0" formatCode="General"/>
      <fill>
        <patternFill patternType="none">
          <fgColor indexed="64"/>
          <bgColor indexed="65"/>
        </patternFill>
      </fill>
      <border diagonalUp="0" diagonalDown="0" outline="0">
        <left style="thin">
          <color indexed="64"/>
        </left>
        <right/>
        <top style="thin">
          <color indexed="64"/>
        </top>
        <bottom/>
      </border>
    </dxf>
    <dxf>
      <fill>
        <patternFill patternType="none">
          <fgColor indexed="64"/>
          <bgColor indexed="65"/>
        </patternFill>
      </fill>
      <border diagonalUp="0" diagonalDown="0" outline="0">
        <left style="thin">
          <color indexed="64"/>
        </left>
        <right/>
        <top/>
        <bottom style="thin">
          <color indexed="64"/>
        </bottom>
      </border>
    </dxf>
    <dxf>
      <numFmt numFmtId="2" formatCode="0.00"/>
      <fill>
        <patternFill patternType="none">
          <fgColor indexed="64"/>
          <bgColor indexed="65"/>
        </patternFill>
      </fill>
      <border diagonalUp="0" diagonalDown="0" outline="0">
        <left style="thin">
          <color indexed="64"/>
        </left>
        <right style="thin">
          <color indexed="64"/>
        </right>
        <top style="thin">
          <color indexed="64"/>
        </top>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solid">
          <fgColor indexed="64"/>
          <bgColor theme="4" tint="0.39997558519241921"/>
        </patternFill>
      </fill>
      <alignment horizontal="general" vertical="bottom" textRotation="0" wrapText="0" indent="0" relative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vertical/>
        <horizontal/>
      </border>
    </dxf>
    <dxf>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fill>
        <patternFill patternType="none">
          <fgColor indexed="64"/>
          <bgColor indexed="65"/>
        </patternFill>
      </fill>
    </dxf>
    <dxf>
      <fill>
        <patternFill patternType="none">
          <fgColor indexed="64"/>
          <bgColor indexed="65"/>
        </patternFill>
      </fill>
      <border diagonalUp="0" diagonalDown="0" outline="0">
        <left style="thin">
          <color indexed="64"/>
        </left>
        <right style="thin">
          <color indexed="64"/>
        </right>
        <top/>
        <bottom/>
      </border>
    </dxf>
    <dxf>
      <numFmt numFmtId="0" formatCode="General"/>
      <fill>
        <patternFill patternType="none">
          <fgColor indexed="64"/>
          <bgColor indexed="65"/>
        </patternFill>
      </fill>
      <border diagonalUp="0" diagonalDown="0" outline="0">
        <left style="thin">
          <color indexed="64"/>
        </left>
        <right/>
        <top style="thin">
          <color indexed="64"/>
        </top>
        <bottom style="thin">
          <color indexed="64"/>
        </bottom>
      </border>
    </dxf>
    <dxf>
      <fill>
        <patternFill patternType="none">
          <fgColor indexed="64"/>
          <bgColor indexed="65"/>
        </patternFill>
      </fill>
      <border diagonalUp="0" diagonalDown="0" outline="0">
        <left style="thin">
          <color indexed="64"/>
        </left>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solid">
          <fgColor indexed="64"/>
          <bgColor theme="4" tint="0.39997558519241921"/>
        </patternFill>
      </fill>
      <alignment horizontal="general" vertical="bottom" textRotation="0" wrapText="0" indent="0" relative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numFmt numFmtId="30" formatCode="@"/>
      <fill>
        <patternFill patternType="none">
          <fgColor indexed="64"/>
          <bgColor indexed="65"/>
        </patternFill>
      </fill>
      <alignment horizontal="general" vertical="top" textRotation="0" wrapText="1" indent="0" relativeIndent="0" justifyLastLine="0" shrinkToFit="0" mergeCell="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border>
    </dxf>
    <dxf>
      <fill>
        <patternFill patternType="none">
          <fgColor indexed="64"/>
          <bgColor indexed="65"/>
        </patternFill>
      </fill>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numFmt numFmtId="0" formatCode="General"/>
      <fill>
        <patternFill patternType="none">
          <fgColor indexed="64"/>
          <bgColor indexed="65"/>
        </patternFill>
      </fill>
      <border diagonalUp="0" diagonalDown="0" outline="0">
        <left style="thin">
          <color indexed="64"/>
        </left>
        <right/>
        <top style="thin">
          <color indexed="64"/>
        </top>
        <bottom style="thin">
          <color indexed="64"/>
        </bottom>
      </border>
    </dxf>
    <dxf>
      <fill>
        <patternFill patternType="none">
          <fgColor indexed="64"/>
          <bgColor indexed="65"/>
        </patternFill>
      </fill>
      <border diagonalUp="0" diagonalDown="0" outline="0">
        <left style="thin">
          <color indexed="64"/>
        </left>
        <right/>
        <top/>
        <bottom style="thin">
          <color indexed="64"/>
        </bottom>
      </border>
    </dxf>
    <dxf>
      <numFmt numFmtId="164" formatCode="0.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numFmt numFmtId="164" formatCode="0.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general" vertical="bottom" textRotation="0" wrapText="1" indent="0" relativeIndent="255" justifyLastLine="0" shrinkToFit="0" readingOrder="0"/>
      <border diagonalUp="0" diagonalDown="0">
        <left/>
        <right style="thin">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relativeIndent="255" justifyLastLine="0" shrinkToFit="0" readingOrder="0"/>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numFmt numFmtId="0" formatCode="General"/>
      <fill>
        <patternFill patternType="none">
          <fgColor indexed="64"/>
          <bgColor indexed="65"/>
        </patternFill>
      </fill>
      <border diagonalUp="0" diagonalDown="0" outline="0">
        <left style="thin">
          <color indexed="64"/>
        </left>
        <right/>
        <top style="thin">
          <color indexed="64"/>
        </top>
        <bottom/>
      </border>
    </dxf>
    <dxf>
      <fill>
        <patternFill patternType="none">
          <fgColor indexed="64"/>
          <bgColor indexed="65"/>
        </patternFill>
      </fill>
      <border diagonalUp="0" diagonalDown="0" outline="0">
        <left style="thin">
          <color indexed="64"/>
        </left>
        <right/>
        <top/>
        <bottom style="thin">
          <color indexed="64"/>
        </bottom>
      </border>
    </dxf>
    <dxf>
      <numFmt numFmtId="2" formatCode="0.00"/>
      <fill>
        <patternFill patternType="none">
          <fgColor indexed="64"/>
          <bgColor indexed="65"/>
        </patternFill>
      </fill>
      <border diagonalUp="0" diagonalDown="0" outline="0">
        <left style="thin">
          <color indexed="64"/>
        </left>
        <right style="thin">
          <color indexed="64"/>
        </right>
        <top style="thin">
          <color indexed="64"/>
        </top>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solid">
          <fgColor indexed="64"/>
          <bgColor theme="4" tint="0.39997558519241921"/>
        </patternFill>
      </fill>
      <alignment horizontal="general" vertical="bottom" textRotation="0" wrapText="0" indent="0" relative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vertical/>
        <horizontal/>
      </border>
    </dxf>
    <dxf>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fill>
        <patternFill patternType="none">
          <fgColor indexed="64"/>
          <bgColor indexed="65"/>
        </patternFill>
      </fill>
    </dxf>
    <dxf>
      <fill>
        <patternFill patternType="none">
          <fgColor indexed="64"/>
          <bgColor indexed="65"/>
        </patternFill>
      </fill>
      <border diagonalUp="0" diagonalDown="0" outline="0">
        <left style="thin">
          <color indexed="64"/>
        </left>
        <right style="thin">
          <color indexed="64"/>
        </right>
        <top/>
        <bottom/>
      </border>
    </dxf>
    <dxf>
      <numFmt numFmtId="0" formatCode="General"/>
      <fill>
        <patternFill patternType="none">
          <fgColor indexed="64"/>
          <bgColor indexed="65"/>
        </patternFill>
      </fill>
      <border diagonalUp="0" diagonalDown="0" outline="0">
        <left style="thin">
          <color indexed="64"/>
        </left>
        <right/>
        <top style="thin">
          <color indexed="64"/>
        </top>
        <bottom style="thin">
          <color indexed="64"/>
        </bottom>
      </border>
    </dxf>
    <dxf>
      <fill>
        <patternFill patternType="none">
          <fgColor indexed="64"/>
          <bgColor indexed="65"/>
        </patternFill>
      </fill>
      <border diagonalUp="0" diagonalDown="0" outline="0">
        <left style="thin">
          <color indexed="64"/>
        </left>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solid">
          <fgColor indexed="64"/>
          <bgColor theme="4" tint="0.39997558519241921"/>
        </patternFill>
      </fill>
      <alignment horizontal="general" vertical="bottom" textRotation="0" wrapText="0" indent="0" relative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numFmt numFmtId="30" formatCode="@"/>
      <fill>
        <patternFill patternType="none">
          <fgColor indexed="64"/>
          <bgColor indexed="65"/>
        </patternFill>
      </fill>
      <alignment horizontal="general" vertical="top" textRotation="0" wrapText="1" indent="0" relativeIndent="0" justifyLastLine="0" shrinkToFit="0" mergeCell="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border>
    </dxf>
    <dxf>
      <fill>
        <patternFill patternType="none">
          <fgColor indexed="64"/>
          <bgColor indexed="65"/>
        </patternFill>
      </fill>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
      <numFmt numFmtId="0" formatCode="General"/>
      <fill>
        <patternFill patternType="none">
          <fgColor indexed="64"/>
          <bgColor indexed="65"/>
        </patternFill>
      </fill>
      <border diagonalUp="0" diagonalDown="0" outline="0">
        <left style="thin">
          <color indexed="64"/>
        </left>
        <right/>
        <top style="thin">
          <color indexed="64"/>
        </top>
        <bottom style="thin">
          <color indexed="64"/>
        </bottom>
      </border>
    </dxf>
    <dxf>
      <fill>
        <patternFill patternType="none">
          <fgColor indexed="64"/>
          <bgColor indexed="65"/>
        </patternFill>
      </fill>
      <border diagonalUp="0" diagonalDown="0" outline="0">
        <left style="thin">
          <color indexed="64"/>
        </left>
        <right/>
        <top/>
        <bottom style="thin">
          <color indexed="64"/>
        </bottom>
      </border>
    </dxf>
    <dxf>
      <numFmt numFmtId="164" formatCode="0.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numFmt numFmtId="164" formatCode="0.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general" vertical="bottom" textRotation="0" wrapText="1" indent="0" relativeIndent="255" justifyLastLine="0" shrinkToFit="0" readingOrder="0"/>
      <border diagonalUp="0" diagonalDown="0">
        <left/>
        <right style="thin">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relativeIndent="255" justifyLastLine="0" shrinkToFit="0" readingOrder="0"/>
      <border diagonalUp="0" diagonalDown="0" outline="0">
        <left/>
        <right style="thin">
          <color indexed="64"/>
        </right>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dxf>
    <dxf>
      <border outline="0">
        <bottom style="thin">
          <color indexed="64"/>
        </bottom>
      </border>
    </dxf>
    <dxf>
      <fill>
        <patternFill patternType="none">
          <fgColor indexed="64"/>
          <bgColor indexed="65"/>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otalsDetail" displayName="TotalsDetail" ref="B11:F12" headerRowCount="0" totalsRowShown="0" headerRowDxfId="127" dataDxfId="125" headerRowBorderDxfId="126" tableBorderDxfId="124" totalsRowBorderDxfId="123">
  <tableColumns count="5">
    <tableColumn id="1" name="Column1" headerRowDxfId="122" dataDxfId="121"/>
    <tableColumn id="2" name="Column2" headerRowDxfId="120" dataDxfId="119"/>
    <tableColumn id="3" name="Column3" headerRowDxfId="118" dataDxfId="117"/>
    <tableColumn id="4" name="Column4" headerRowDxfId="116" dataDxfId="115"/>
    <tableColumn id="5" name="Column5" headerRowDxfId="114" dataDxfId="113">
      <calculatedColumnFormula>TotalsDetail[[#This Row],[Column4]]/TotalsDetail[[#This Row],[Column3]]</calculatedColumnFormula>
    </tableColumn>
  </tableColumns>
  <tableStyleInfo name="TableStyleLight9" showFirstColumn="0" showLastColumn="0" showRowStripes="1" showColumnStripes="0"/>
</table>
</file>

<file path=xl/tables/table2.xml><?xml version="1.0" encoding="utf-8"?>
<table xmlns="http://schemas.openxmlformats.org/spreadsheetml/2006/main" id="2" name="CO2Detail" displayName="CO2Detail" ref="B16:G61" headerRowCount="0" totalsRowShown="0" headerRowDxfId="112" dataDxfId="110" headerRowBorderDxfId="111" tableBorderDxfId="109" totalsRowBorderDxfId="108">
  <tableColumns count="6">
    <tableColumn id="1" name="Column1" headerRowDxfId="107" dataDxfId="106"/>
    <tableColumn id="2" name="Column2" headerRowDxfId="105" dataDxfId="104"/>
    <tableColumn id="3" name="Column3" headerRowDxfId="103" dataDxfId="102"/>
    <tableColumn id="4" name="Column4" headerRowDxfId="101" dataDxfId="100"/>
    <tableColumn id="5" name="Column5" headerRowDxfId="99" dataDxfId="98"/>
    <tableColumn id="6" name="Colonna1" headerRowDxfId="97" dataDxfId="96"/>
  </tableColumns>
  <tableStyleInfo name="TableStyleLight9" showFirstColumn="0" showLastColumn="0" showRowStripes="1" showColumnStripes="0"/>
</table>
</file>

<file path=xl/tables/table3.xml><?xml version="1.0" encoding="utf-8"?>
<table xmlns="http://schemas.openxmlformats.org/spreadsheetml/2006/main" id="3" name="N2ODetail" displayName="N2ODetail" ref="B65:G67" headerRowCount="0" totalsRowShown="0" headerRowDxfId="95" dataDxfId="93" headerRowBorderDxfId="94" tableBorderDxfId="92" totalsRowBorderDxfId="91">
  <tableColumns count="6">
    <tableColumn id="1" name="Column1" headerRowDxfId="90" dataDxfId="89"/>
    <tableColumn id="2" name="Column2" headerRowDxfId="88" dataDxfId="87"/>
    <tableColumn id="3" name="Column3" headerRowDxfId="86" dataDxfId="85"/>
    <tableColumn id="4" name="Column4" headerRowDxfId="84" dataDxfId="83"/>
    <tableColumn id="5" name="Column5" headerRowDxfId="82" dataDxfId="81">
      <calculatedColumnFormula>N2ODetail[[#This Row],[Column4]]/N2ODetail[[#This Row],[Column3]]</calculatedColumnFormula>
    </tableColumn>
    <tableColumn id="6" name="Colonna1" headerRowDxfId="80" dataDxfId="79"/>
  </tableColumns>
  <tableStyleInfo name="TableStyleLight9" showFirstColumn="0" showLastColumn="0" showRowStripes="1" showColumnStripes="0"/>
</table>
</file>

<file path=xl/tables/table4.xml><?xml version="1.0" encoding="utf-8"?>
<table xmlns="http://schemas.openxmlformats.org/spreadsheetml/2006/main" id="4" name="PFCDetail" displayName="PFCDetail" ref="B71:F71" headerRowCount="0" totalsRowShown="0" headerRowDxfId="78" dataDxfId="76" headerRowBorderDxfId="77" tableBorderDxfId="75" totalsRowBorderDxfId="74">
  <tableColumns count="5">
    <tableColumn id="1" name="Column1" headerRowDxfId="73" dataDxfId="72"/>
    <tableColumn id="2" name="Column2" headerRowDxfId="71" dataDxfId="70"/>
    <tableColumn id="3" name="Column3" headerRowDxfId="69" dataDxfId="68"/>
    <tableColumn id="4" name="Column4" headerRowDxfId="67" dataDxfId="66"/>
    <tableColumn id="5" name="Column5" headerRowDxfId="65" dataDxfId="64"/>
  </tableColumns>
  <tableStyleInfo name="TableStyleLight9" showFirstColumn="0" showLastColumn="0" showRowStripes="1" showColumnStripes="0"/>
</table>
</file>

<file path=xl/tables/table5.xml><?xml version="1.0" encoding="utf-8"?>
<table xmlns="http://schemas.openxmlformats.org/spreadsheetml/2006/main" id="5" name="TotalsDetail6" displayName="TotalsDetail6" ref="B11:F12" headerRowCount="0" totalsRowShown="0" headerRowDxfId="63" dataDxfId="61" headerRowBorderDxfId="62" tableBorderDxfId="60" totalsRowBorderDxfId="59">
  <tableColumns count="5">
    <tableColumn id="1" name="Column1" headerRowDxfId="58" dataDxfId="57"/>
    <tableColumn id="2" name="Column2" headerRowDxfId="56" dataDxfId="55"/>
    <tableColumn id="3" name="Column3" headerRowDxfId="54" dataDxfId="53"/>
    <tableColumn id="4" name="Column4" headerRowDxfId="52" dataDxfId="51"/>
    <tableColumn id="5" name="Column5" headerRowDxfId="50" dataDxfId="49">
      <calculatedColumnFormula>TotalsDetail6[[#This Row],[Column4]]/TotalsDetail6[[#This Row],[Column3]]</calculatedColumnFormula>
    </tableColumn>
  </tableColumns>
  <tableStyleInfo name="TableStyleLight9" showFirstColumn="0" showLastColumn="0" showRowStripes="1" showColumnStripes="0"/>
</table>
</file>

<file path=xl/tables/table6.xml><?xml version="1.0" encoding="utf-8"?>
<table xmlns="http://schemas.openxmlformats.org/spreadsheetml/2006/main" id="6" name="CO2Detail7" displayName="CO2Detail7" ref="B16:G61" headerRowCount="0" totalsRowShown="0" headerRowDxfId="48" dataDxfId="46" headerRowBorderDxfId="47" tableBorderDxfId="45" totalsRowBorderDxfId="44">
  <tableColumns count="6">
    <tableColumn id="1" name="Column1" headerRowDxfId="43" dataDxfId="42"/>
    <tableColumn id="2" name="Column2" headerRowDxfId="41" dataDxfId="40"/>
    <tableColumn id="3" name="Column3" headerRowDxfId="39" dataDxfId="38"/>
    <tableColumn id="4" name="Column4" headerRowDxfId="37" dataDxfId="36"/>
    <tableColumn id="5" name="Column5" headerRowDxfId="35" dataDxfId="34"/>
    <tableColumn id="6" name="Colonna1" headerRowDxfId="33" dataDxfId="32"/>
  </tableColumns>
  <tableStyleInfo name="TableStyleLight9" showFirstColumn="0" showLastColumn="0" showRowStripes="1" showColumnStripes="0"/>
</table>
</file>

<file path=xl/tables/table7.xml><?xml version="1.0" encoding="utf-8"?>
<table xmlns="http://schemas.openxmlformats.org/spreadsheetml/2006/main" id="7" name="N2ODetail8" displayName="N2ODetail8" ref="B65:G67" headerRowCount="0" totalsRowShown="0" headerRowDxfId="31" dataDxfId="29" headerRowBorderDxfId="30" tableBorderDxfId="28" totalsRowBorderDxfId="27">
  <tableColumns count="6">
    <tableColumn id="1" name="Column1" headerRowDxfId="26" dataDxfId="25"/>
    <tableColumn id="2" name="Column2" headerRowDxfId="24" dataDxfId="23"/>
    <tableColumn id="3" name="Column3" headerRowDxfId="22" dataDxfId="21"/>
    <tableColumn id="4" name="Column4" headerRowDxfId="20" dataDxfId="19"/>
    <tableColumn id="5" name="Column5" headerRowDxfId="18" dataDxfId="17">
      <calculatedColumnFormula>N2ODetail8[[#This Row],[Column4]]/N2ODetail8[[#This Row],[Column3]]</calculatedColumnFormula>
    </tableColumn>
    <tableColumn id="6" name="Colonna1" headerRowDxfId="16" dataDxfId="15"/>
  </tableColumns>
  <tableStyleInfo name="TableStyleLight9" showFirstColumn="0" showLastColumn="0" showRowStripes="1" showColumnStripes="0"/>
</table>
</file>

<file path=xl/tables/table8.xml><?xml version="1.0" encoding="utf-8"?>
<table xmlns="http://schemas.openxmlformats.org/spreadsheetml/2006/main" id="8" name="PFCDetail9" displayName="PFCDetail9" ref="B71:F71" headerRowCount="0" totalsRowShown="0" headerRowDxfId="14" dataDxfId="12" headerRowBorderDxfId="13" tableBorderDxfId="11" totalsRowBorderDxfId="10">
  <tableColumns count="5">
    <tableColumn id="1" name="Column1" headerRowDxfId="9" dataDxfId="8"/>
    <tableColumn id="2" name="Column2" headerRowDxfId="7" dataDxfId="6"/>
    <tableColumn id="3" name="Column3" headerRowDxfId="5" dataDxfId="4"/>
    <tableColumn id="4" name="Column4" headerRowDxfId="3" dataDxfId="2"/>
    <tableColumn id="5" name="Column5" headerRowDxfId="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dimension ref="B1:G87"/>
  <sheetViews>
    <sheetView topLeftCell="A13" zoomScale="80" zoomScaleNormal="80" workbookViewId="0">
      <selection activeCell="G21" sqref="G21"/>
    </sheetView>
  </sheetViews>
  <sheetFormatPr defaultColWidth="9.109375" defaultRowHeight="14.4"/>
  <cols>
    <col min="1" max="1" width="9.109375" style="1"/>
    <col min="2" max="2" width="64.44140625" style="1" customWidth="1"/>
    <col min="3" max="3" width="11.5546875" style="1" customWidth="1"/>
    <col min="4" max="5" width="21.5546875" style="1" customWidth="1"/>
    <col min="6" max="6" width="22.88671875" style="1" customWidth="1"/>
    <col min="7" max="7" width="46.5546875" style="1" customWidth="1"/>
    <col min="8" max="16384" width="9.109375" style="1"/>
  </cols>
  <sheetData>
    <row r="1" spans="2:7" ht="15" customHeight="1">
      <c r="B1" s="43" t="s">
        <v>71</v>
      </c>
      <c r="C1" s="43"/>
      <c r="D1" s="43"/>
      <c r="E1" s="43"/>
      <c r="F1" s="43"/>
      <c r="G1" s="43"/>
    </row>
    <row r="2" spans="2:7" ht="42.75" customHeight="1">
      <c r="B2" s="43"/>
      <c r="C2" s="43"/>
      <c r="D2" s="43"/>
      <c r="E2" s="43"/>
      <c r="F2" s="43"/>
      <c r="G2" s="43"/>
    </row>
    <row r="4" spans="2:7">
      <c r="B4" s="15" t="s">
        <v>0</v>
      </c>
      <c r="C4" s="16"/>
      <c r="D4" s="16"/>
      <c r="E4" s="16"/>
      <c r="F4" s="17"/>
    </row>
    <row r="5" spans="2:7">
      <c r="B5" s="18" t="s">
        <v>5</v>
      </c>
      <c r="C5" s="4" t="s">
        <v>77</v>
      </c>
      <c r="D5" s="5"/>
      <c r="E5" s="5"/>
      <c r="F5" s="5"/>
    </row>
    <row r="6" spans="2:7">
      <c r="B6" s="19" t="s">
        <v>1</v>
      </c>
      <c r="C6" s="3">
        <v>2016</v>
      </c>
      <c r="D6" s="5"/>
      <c r="E6" s="5"/>
      <c r="F6" s="5"/>
      <c r="G6"/>
    </row>
    <row r="7" spans="2:7">
      <c r="B7" s="25" t="s">
        <v>4</v>
      </c>
      <c r="C7" s="26"/>
      <c r="D7" s="26"/>
      <c r="E7" s="26"/>
      <c r="F7" s="27"/>
    </row>
    <row r="8" spans="2:7">
      <c r="B8" s="23"/>
      <c r="C8" s="23"/>
      <c r="D8" s="24"/>
      <c r="E8" s="24"/>
      <c r="F8" s="24"/>
    </row>
    <row r="9" spans="2:7" s="20" customFormat="1" ht="33.75" customHeight="1">
      <c r="B9" s="45" t="s">
        <v>68</v>
      </c>
      <c r="C9" s="46"/>
      <c r="D9" s="46"/>
      <c r="E9" s="46"/>
      <c r="F9" s="46"/>
      <c r="G9" s="46"/>
    </row>
    <row r="10" spans="2:7" ht="44.25" customHeight="1">
      <c r="B10" s="13" t="s">
        <v>38</v>
      </c>
      <c r="C10" s="6" t="s">
        <v>62</v>
      </c>
      <c r="D10" s="6" t="s">
        <v>39</v>
      </c>
      <c r="E10" s="6" t="s">
        <v>40</v>
      </c>
      <c r="F10" s="6" t="s">
        <v>41</v>
      </c>
      <c r="G10" s="6" t="s">
        <v>42</v>
      </c>
    </row>
    <row r="11" spans="2:7" ht="67.5" customHeight="1">
      <c r="B11" s="7" t="s">
        <v>2</v>
      </c>
      <c r="C11" s="14" t="s">
        <v>66</v>
      </c>
      <c r="D11" s="33">
        <f>438887.369554579-1939.0303197475</f>
        <v>436948.33923483151</v>
      </c>
      <c r="E11" s="33">
        <v>164522.57999999999</v>
      </c>
      <c r="F11" s="32">
        <f>TotalsDetail[[#This Row],[Column4]]/TotalsDetail[[#This Row],[Column3]]</f>
        <v>0.37652638819524092</v>
      </c>
      <c r="G11" s="2"/>
    </row>
    <row r="12" spans="2:7" ht="59.25" customHeight="1">
      <c r="B12" s="8" t="s">
        <v>3</v>
      </c>
      <c r="C12" s="14" t="s">
        <v>78</v>
      </c>
      <c r="D12" s="35">
        <f>362063.649296268-1939.09182425349</f>
        <v>360124.55747201451</v>
      </c>
      <c r="E12" s="33">
        <v>164300.95699999999</v>
      </c>
      <c r="F12" s="32">
        <f>TotalsDetail[[#This Row],[Column4]]/TotalsDetail[[#This Row],[Column3]]</f>
        <v>0.4562336935680037</v>
      </c>
      <c r="G12" s="2"/>
    </row>
    <row r="13" spans="2:7">
      <c r="B13" s="28"/>
      <c r="C13" s="24"/>
      <c r="D13" s="29"/>
      <c r="E13" s="30"/>
      <c r="F13" s="29"/>
      <c r="G13" s="29"/>
    </row>
    <row r="14" spans="2:7" s="20" customFormat="1" ht="33.75" customHeight="1">
      <c r="B14" s="45" t="s">
        <v>67</v>
      </c>
      <c r="C14" s="46"/>
      <c r="D14" s="46"/>
      <c r="E14" s="46"/>
      <c r="F14" s="46"/>
      <c r="G14" s="46"/>
    </row>
    <row r="15" spans="2:7" ht="43.2">
      <c r="B15" s="13" t="s">
        <v>38</v>
      </c>
      <c r="C15" s="6"/>
      <c r="D15" s="6" t="s">
        <v>39</v>
      </c>
      <c r="E15" s="6" t="s">
        <v>40</v>
      </c>
      <c r="F15" s="6" t="s">
        <v>41</v>
      </c>
      <c r="G15" s="6" t="s">
        <v>42</v>
      </c>
    </row>
    <row r="16" spans="2:7">
      <c r="B16" s="9" t="s">
        <v>6</v>
      </c>
      <c r="C16" s="14" t="s">
        <v>65</v>
      </c>
      <c r="D16" s="33">
        <v>340984.64126829855</v>
      </c>
      <c r="E16" s="42" t="s">
        <v>72</v>
      </c>
      <c r="F16" s="21" t="s">
        <v>72</v>
      </c>
      <c r="G16" s="37"/>
    </row>
    <row r="17" spans="2:7">
      <c r="B17" s="9" t="s">
        <v>74</v>
      </c>
      <c r="C17" s="14" t="s">
        <v>65</v>
      </c>
      <c r="D17" s="33">
        <v>342308.96092525002</v>
      </c>
      <c r="E17" s="33">
        <f>E18+E23+E31+E33</f>
        <v>147694.86780659523</v>
      </c>
      <c r="F17" s="34">
        <f>CO2Detail[[#This Row],[Column4]]/CO2Detail[[#This Row],[Column3]]</f>
        <v>0.43146655409598622</v>
      </c>
      <c r="G17" s="37"/>
    </row>
    <row r="18" spans="2:7">
      <c r="B18" s="10" t="s">
        <v>7</v>
      </c>
      <c r="C18" s="14" t="s">
        <v>65</v>
      </c>
      <c r="D18" s="33">
        <v>107913.1865685509</v>
      </c>
      <c r="E18" s="33">
        <f>SUM(E19:E21)</f>
        <v>109421.55593801563</v>
      </c>
      <c r="F18" s="34">
        <f>CO2Detail[[#This Row],[Column4]]/CO2Detail[[#This Row],[Column3]]</f>
        <v>1.01397761865281</v>
      </c>
      <c r="G18" s="37"/>
    </row>
    <row r="19" spans="2:7" ht="57.6">
      <c r="B19" s="10" t="s">
        <v>45</v>
      </c>
      <c r="C19" s="14" t="s">
        <v>65</v>
      </c>
      <c r="D19" s="33">
        <v>78690.256050895143</v>
      </c>
      <c r="E19" s="33">
        <v>79559.849105253394</v>
      </c>
      <c r="F19" s="34">
        <f>CO2Detail[[#This Row],[Column4]]/CO2Detail[[#This Row],[Column3]]</f>
        <v>1.0110508352367771</v>
      </c>
      <c r="G19" s="37" t="s">
        <v>80</v>
      </c>
    </row>
    <row r="20" spans="2:7" ht="16.5" customHeight="1">
      <c r="B20" s="10" t="s">
        <v>46</v>
      </c>
      <c r="C20" s="14" t="s">
        <v>65</v>
      </c>
      <c r="D20" s="33">
        <v>22162.279385924234</v>
      </c>
      <c r="E20" s="33">
        <f>19743.4958211236+2418.78355997166</f>
        <v>22162.279381095261</v>
      </c>
      <c r="F20" s="34">
        <f>CO2Detail[[#This Row],[Column4]]/CO2Detail[[#This Row],[Column3]]</f>
        <v>0.99999999978210852</v>
      </c>
      <c r="G20" s="37"/>
    </row>
    <row r="21" spans="2:7" ht="30.6" customHeight="1">
      <c r="B21" s="11" t="s">
        <v>47</v>
      </c>
      <c r="C21" s="14" t="s">
        <v>65</v>
      </c>
      <c r="D21" s="33">
        <v>7060.651131731518</v>
      </c>
      <c r="E21" s="33">
        <v>7699.4274516669802</v>
      </c>
      <c r="F21" s="34">
        <f>CO2Detail[[#This Row],[Column4]]/CO2Detail[[#This Row],[Column3]]</f>
        <v>1.0904698884023196</v>
      </c>
      <c r="G21" s="37"/>
    </row>
    <row r="22" spans="2:7" ht="27.6" customHeight="1">
      <c r="B22" s="7" t="s">
        <v>84</v>
      </c>
      <c r="C22" s="14" t="s">
        <v>65</v>
      </c>
      <c r="D22" s="33">
        <f>D24+D55+D21</f>
        <v>19862.705661190255</v>
      </c>
      <c r="E22" s="33">
        <f>E21+E24+E55</f>
        <v>19728.450061275817</v>
      </c>
      <c r="F22" s="34">
        <f>CO2Detail[[#This Row],[Column4]]/CO2Detail[[#This Row],[Column3]]</f>
        <v>0.99324082014784321</v>
      </c>
      <c r="G22" s="37"/>
    </row>
    <row r="23" spans="2:7" ht="23.25" customHeight="1">
      <c r="B23" s="10" t="s">
        <v>8</v>
      </c>
      <c r="C23" s="14" t="s">
        <v>65</v>
      </c>
      <c r="D23" s="33">
        <v>50036.969560424172</v>
      </c>
      <c r="E23" s="33">
        <f>SUBTOTAL(109,E24:E30)</f>
        <v>36849.43965795738</v>
      </c>
      <c r="F23" s="34">
        <f>CO2Detail[[#This Row],[Column4]]/CO2Detail[[#This Row],[Column3]]</f>
        <v>0.73644427273834689</v>
      </c>
      <c r="G23" s="37"/>
    </row>
    <row r="24" spans="2:7" ht="18.600000000000001" customHeight="1">
      <c r="B24" s="10" t="s">
        <v>48</v>
      </c>
      <c r="C24" s="14" t="s">
        <v>65</v>
      </c>
      <c r="D24" s="33">
        <v>11361.202807487996</v>
      </c>
      <c r="E24" s="33">
        <v>10942.177875760995</v>
      </c>
      <c r="F24" s="34">
        <f>CO2Detail[[#This Row],[Column4]]/CO2Detail[[#This Row],[Column3]]</f>
        <v>0.96311790759946403</v>
      </c>
      <c r="G24" s="37"/>
    </row>
    <row r="25" spans="2:7">
      <c r="B25" s="10" t="s">
        <v>49</v>
      </c>
      <c r="C25" s="14" t="s">
        <v>65</v>
      </c>
      <c r="D25" s="33">
        <v>1120.697868886677</v>
      </c>
      <c r="E25" s="33">
        <f>272.26926966705+386.812005212638</f>
        <v>659.08127487968795</v>
      </c>
      <c r="F25" s="34">
        <f>CO2Detail[[#This Row],[Column4]]/CO2Detail[[#This Row],[Column3]]</f>
        <v>0.58809898115933068</v>
      </c>
      <c r="G25" s="37"/>
    </row>
    <row r="26" spans="2:7">
      <c r="B26" s="10" t="s">
        <v>50</v>
      </c>
      <c r="C26" s="14" t="s">
        <v>65</v>
      </c>
      <c r="D26" s="33">
        <v>8188.4833265808256</v>
      </c>
      <c r="E26" s="33">
        <v>6305.7015420991702</v>
      </c>
      <c r="F26" s="34">
        <f>CO2Detail[[#This Row],[Column4]]/CO2Detail[[#This Row],[Column3]]</f>
        <v>0.77006953432146419</v>
      </c>
      <c r="G26" s="37"/>
    </row>
    <row r="27" spans="2:7">
      <c r="B27" s="10" t="s">
        <v>51</v>
      </c>
      <c r="C27" s="14" t="s">
        <v>65</v>
      </c>
      <c r="D27" s="33">
        <v>4263.0673462902914</v>
      </c>
      <c r="E27" s="33">
        <v>3945.23023787067</v>
      </c>
      <c r="F27" s="34">
        <f>CO2Detail[[#This Row],[Column4]]/CO2Detail[[#This Row],[Column3]]</f>
        <v>0.92544403299276934</v>
      </c>
      <c r="G27" s="37"/>
    </row>
    <row r="28" spans="2:7">
      <c r="B28" s="10" t="s">
        <v>52</v>
      </c>
      <c r="C28" s="14" t="s">
        <v>65</v>
      </c>
      <c r="D28" s="33">
        <v>3531.9602629218361</v>
      </c>
      <c r="E28" s="33">
        <v>1681.64522290224</v>
      </c>
      <c r="F28" s="34">
        <f>CO2Detail[[#This Row],[Column4]]/CO2Detail[[#This Row],[Column3]]</f>
        <v>0.47612235068326858</v>
      </c>
      <c r="G28" s="37"/>
    </row>
    <row r="29" spans="2:7">
      <c r="B29" s="10" t="s">
        <v>53</v>
      </c>
      <c r="C29" s="14" t="s">
        <v>65</v>
      </c>
      <c r="D29" s="33">
        <v>13563.231763374741</v>
      </c>
      <c r="E29" s="33">
        <v>10275.586985055446</v>
      </c>
      <c r="F29" s="34">
        <f>CO2Detail[[#This Row],[Column4]]/CO2Detail[[#This Row],[Column3]]</f>
        <v>0.75760609007677404</v>
      </c>
      <c r="G29" s="37"/>
    </row>
    <row r="30" spans="2:7">
      <c r="B30" s="10" t="s">
        <v>54</v>
      </c>
      <c r="C30" s="14" t="s">
        <v>65</v>
      </c>
      <c r="D30" s="33">
        <v>8008.3261848818029</v>
      </c>
      <c r="E30" s="33">
        <f>2872.51568164567+136.95406+30.5467777435</f>
        <v>3040.0165193891703</v>
      </c>
      <c r="F30" s="34">
        <f>CO2Detail[[#This Row],[Column4]]/CO2Detail[[#This Row],[Column3]]</f>
        <v>0.37960698018621464</v>
      </c>
      <c r="G30" s="37"/>
    </row>
    <row r="31" spans="2:7">
      <c r="B31" s="10" t="s">
        <v>9</v>
      </c>
      <c r="C31" s="14" t="s">
        <v>65</v>
      </c>
      <c r="D31" s="33">
        <v>102276.61261296607</v>
      </c>
      <c r="E31" s="33">
        <f>E32</f>
        <v>625.06409075391105</v>
      </c>
      <c r="F31" s="34">
        <f>CO2Detail[[#This Row],[Column4]]/CO2Detail[[#This Row],[Column3]]</f>
        <v>6.1115056002027665E-3</v>
      </c>
      <c r="G31" s="37"/>
    </row>
    <row r="32" spans="2:7">
      <c r="B32" s="10" t="s">
        <v>55</v>
      </c>
      <c r="C32" s="14" t="s">
        <v>65</v>
      </c>
      <c r="D32" s="33">
        <v>660.14906108696653</v>
      </c>
      <c r="E32" s="33">
        <v>625.06409075391105</v>
      </c>
      <c r="F32" s="34">
        <f>CO2Detail[[#This Row],[Column4]]/CO2Detail[[#This Row],[Column3]]</f>
        <v>0.94685295730742025</v>
      </c>
      <c r="G32" s="37"/>
    </row>
    <row r="33" spans="2:7">
      <c r="B33" s="10" t="s">
        <v>10</v>
      </c>
      <c r="C33" s="14" t="s">
        <v>65</v>
      </c>
      <c r="D33" s="33">
        <v>81497.756684372522</v>
      </c>
      <c r="E33" s="33">
        <f>SUBTOTAL(109,E34:E35)</f>
        <v>798.80811986829497</v>
      </c>
      <c r="F33" s="34">
        <f>CO2Detail[[#This Row],[Column4]]/CO2Detail[[#This Row],[Column3]]</f>
        <v>9.8015964164749735E-3</v>
      </c>
      <c r="G33" s="37"/>
    </row>
    <row r="34" spans="2:7">
      <c r="B34" s="10" t="s">
        <v>56</v>
      </c>
      <c r="C34" s="14" t="s">
        <v>65</v>
      </c>
      <c r="D34" s="33">
        <v>23388.361041607743</v>
      </c>
      <c r="E34" s="33">
        <v>798.80811986829497</v>
      </c>
      <c r="F34" s="34">
        <f>CO2Detail[[#This Row],[Column4]]/CO2Detail[[#This Row],[Column3]]</f>
        <v>3.4154087088326561E-2</v>
      </c>
      <c r="G34" s="37"/>
    </row>
    <row r="35" spans="2:7">
      <c r="B35" s="10" t="s">
        <v>57</v>
      </c>
      <c r="C35" s="14" t="s">
        <v>65</v>
      </c>
      <c r="D35" s="33">
        <v>6787.4159394438975</v>
      </c>
      <c r="E35" s="36">
        <v>0</v>
      </c>
      <c r="F35" s="34">
        <f>CO2Detail[[#This Row],[Column4]]/CO2Detail[[#This Row],[Column3]]</f>
        <v>0</v>
      </c>
      <c r="G35" s="37"/>
    </row>
    <row r="36" spans="2:7">
      <c r="B36" s="9" t="s">
        <v>11</v>
      </c>
      <c r="C36" s="14" t="s">
        <v>65</v>
      </c>
      <c r="D36" s="33">
        <v>2677.8734835961641</v>
      </c>
      <c r="E36" s="33">
        <v>2103.2550051899998</v>
      </c>
      <c r="F36" s="34">
        <f>CO2Detail[[#This Row],[Column4]]/CO2Detail[[#This Row],[Column3]]</f>
        <v>0.78541985574520168</v>
      </c>
      <c r="G36" s="37"/>
    </row>
    <row r="37" spans="2:7">
      <c r="B37" s="9" t="s">
        <v>12</v>
      </c>
      <c r="C37" s="14" t="s">
        <v>65</v>
      </c>
      <c r="D37" s="36">
        <v>0</v>
      </c>
      <c r="E37" s="36">
        <v>0</v>
      </c>
      <c r="F37" s="34"/>
      <c r="G37" s="37"/>
    </row>
    <row r="38" spans="2:7">
      <c r="B38" s="10" t="s">
        <v>13</v>
      </c>
      <c r="C38" s="14" t="s">
        <v>65</v>
      </c>
      <c r="D38" s="36">
        <v>0</v>
      </c>
      <c r="E38" s="36">
        <v>0</v>
      </c>
      <c r="F38" s="34"/>
      <c r="G38" s="37"/>
    </row>
    <row r="39" spans="2:7">
      <c r="B39" s="10" t="s">
        <v>14</v>
      </c>
      <c r="C39" s="14" t="s">
        <v>65</v>
      </c>
      <c r="D39" s="36">
        <v>0</v>
      </c>
      <c r="E39" s="36">
        <v>0</v>
      </c>
      <c r="F39" s="34"/>
      <c r="G39" s="37"/>
    </row>
    <row r="40" spans="2:7">
      <c r="B40" s="10" t="s">
        <v>15</v>
      </c>
      <c r="C40" s="14" t="s">
        <v>65</v>
      </c>
      <c r="D40" s="36">
        <v>0</v>
      </c>
      <c r="E40" s="36">
        <v>0</v>
      </c>
      <c r="F40" s="34"/>
      <c r="G40" s="37"/>
    </row>
    <row r="41" spans="2:7">
      <c r="B41" s="9" t="s">
        <v>16</v>
      </c>
      <c r="C41" s="14" t="s">
        <v>65</v>
      </c>
      <c r="D41" s="33">
        <v>12289.693764067733</v>
      </c>
      <c r="E41" s="33">
        <f>SUBTOTAL(109,E42:E45)</f>
        <v>12048.098009221307</v>
      </c>
      <c r="F41" s="34">
        <f>CO2Detail[[#This Row],[Column4]]/CO2Detail[[#This Row],[Column3]]</f>
        <v>0.98034159683028088</v>
      </c>
      <c r="G41" s="37"/>
    </row>
    <row r="42" spans="2:7">
      <c r="B42" s="10" t="s">
        <v>58</v>
      </c>
      <c r="C42" s="14" t="s">
        <v>65</v>
      </c>
      <c r="D42" s="33">
        <v>8877.1826729118984</v>
      </c>
      <c r="E42" s="33">
        <v>8849.5632814542896</v>
      </c>
      <c r="F42" s="34">
        <f>CO2Detail[[#This Row],[Column4]]/CO2Detail[[#This Row],[Column3]]</f>
        <v>0.99688872106441073</v>
      </c>
      <c r="G42" s="37"/>
    </row>
    <row r="43" spans="2:7">
      <c r="B43" s="10" t="s">
        <v>17</v>
      </c>
      <c r="C43" s="14" t="s">
        <v>65</v>
      </c>
      <c r="D43" s="33">
        <v>1892.0586410810261</v>
      </c>
      <c r="E43" s="33">
        <f>1715.7008421019+159.0347623639</f>
        <v>1874.7356044658</v>
      </c>
      <c r="F43" s="34">
        <f>CO2Detail[[#This Row],[Column4]]/CO2Detail[[#This Row],[Column3]]</f>
        <v>0.99084434475808392</v>
      </c>
      <c r="G43" s="37"/>
    </row>
    <row r="44" spans="2:7">
      <c r="B44" s="10" t="s">
        <v>18</v>
      </c>
      <c r="C44" s="14" t="s">
        <v>65</v>
      </c>
      <c r="D44" s="33">
        <v>545.53094304800891</v>
      </c>
      <c r="E44" s="33">
        <v>545.53094304800902</v>
      </c>
      <c r="F44" s="34">
        <f>CO2Detail[[#This Row],[Column4]]/CO2Detail[[#This Row],[Column3]]</f>
        <v>1.0000000000000002</v>
      </c>
      <c r="G44" s="37"/>
    </row>
    <row r="45" spans="2:7">
      <c r="B45" s="10" t="s">
        <v>19</v>
      </c>
      <c r="C45" s="14" t="s">
        <v>65</v>
      </c>
      <c r="D45" s="33">
        <v>974.9215070267993</v>
      </c>
      <c r="E45" s="33">
        <f>581.674866435778+173.223525846252+21.20033920758+2.1694487636</f>
        <v>778.26818025320995</v>
      </c>
      <c r="F45" s="34">
        <f>CO2Detail[[#This Row],[Column4]]/CO2Detail[[#This Row],[Column3]]</f>
        <v>0.79828804128722164</v>
      </c>
      <c r="G45" s="37"/>
    </row>
    <row r="46" spans="2:7">
      <c r="B46" s="9" t="s">
        <v>20</v>
      </c>
      <c r="C46" s="14" t="s">
        <v>65</v>
      </c>
      <c r="D46" s="33">
        <v>1335.6236549315499</v>
      </c>
      <c r="E46" s="33">
        <f>SUM(E47:E53)</f>
        <v>1333.0393200008239</v>
      </c>
      <c r="F46" s="34">
        <f>CO2Detail[[#This Row],[Column4]]/CO2Detail[[#This Row],[Column3]]</f>
        <v>0.99806507250662724</v>
      </c>
      <c r="G46" s="37"/>
    </row>
    <row r="47" spans="2:7">
      <c r="B47" s="10" t="s">
        <v>21</v>
      </c>
      <c r="C47" s="14" t="s">
        <v>65</v>
      </c>
      <c r="D47" s="33">
        <v>642.91499693154992</v>
      </c>
      <c r="E47" s="33">
        <v>642.91499693154992</v>
      </c>
      <c r="F47" s="34">
        <f>CO2Detail[[#This Row],[Column4]]/CO2Detail[[#This Row],[Column3]]</f>
        <v>1</v>
      </c>
      <c r="G47" s="37"/>
    </row>
    <row r="48" spans="2:7">
      <c r="B48" s="10" t="s">
        <v>22</v>
      </c>
      <c r="C48" s="14" t="s">
        <v>65</v>
      </c>
      <c r="D48" s="33">
        <v>1.736</v>
      </c>
      <c r="E48" s="33">
        <v>1.73563198</v>
      </c>
      <c r="F48" s="34">
        <f>CO2Detail[[#This Row],[Column4]]/CO2Detail[[#This Row],[Column3]]</f>
        <v>0.99978800691244241</v>
      </c>
      <c r="G48" s="37"/>
    </row>
    <row r="49" spans="2:7">
      <c r="B49" s="10" t="s">
        <v>23</v>
      </c>
      <c r="C49" s="14" t="s">
        <v>65</v>
      </c>
      <c r="D49" s="36">
        <v>0</v>
      </c>
      <c r="E49" s="36">
        <v>0</v>
      </c>
      <c r="F49" s="34"/>
      <c r="G49" s="37"/>
    </row>
    <row r="50" spans="2:7">
      <c r="B50" s="10" t="s">
        <v>24</v>
      </c>
      <c r="C50" s="14" t="s">
        <v>65</v>
      </c>
      <c r="D50" s="33">
        <v>5.016</v>
      </c>
      <c r="E50" s="36">
        <v>0</v>
      </c>
      <c r="F50" s="34">
        <f>CO2Detail[[#This Row],[Column4]]/CO2Detail[[#This Row],[Column3]]</f>
        <v>0</v>
      </c>
      <c r="G50" s="37"/>
    </row>
    <row r="51" spans="2:7">
      <c r="B51" s="10" t="s">
        <v>25</v>
      </c>
      <c r="C51" s="14" t="s">
        <v>65</v>
      </c>
      <c r="D51" s="33">
        <v>30.725999999999999</v>
      </c>
      <c r="E51" s="33">
        <v>30.0181428058</v>
      </c>
      <c r="F51" s="34">
        <f>CO2Detail[[#This Row],[Column4]]/CO2Detail[[#This Row],[Column3]]</f>
        <v>0.97696227318232121</v>
      </c>
      <c r="G51" s="37"/>
    </row>
    <row r="52" spans="2:7" ht="28.8">
      <c r="B52" s="10" t="s">
        <v>59</v>
      </c>
      <c r="C52" s="14" t="s">
        <v>65</v>
      </c>
      <c r="D52" s="33">
        <v>230.57665800000004</v>
      </c>
      <c r="E52" s="33">
        <v>233.71673805529801</v>
      </c>
      <c r="F52" s="34">
        <f>CO2Detail[[#This Row],[Column4]]/CO2Detail[[#This Row],[Column3]]</f>
        <v>1.0136183778641548</v>
      </c>
      <c r="G52" s="37" t="s">
        <v>81</v>
      </c>
    </row>
    <row r="53" spans="2:7">
      <c r="B53" s="10" t="s">
        <v>26</v>
      </c>
      <c r="C53" s="14" t="s">
        <v>65</v>
      </c>
      <c r="D53" s="33">
        <v>424.65400000000005</v>
      </c>
      <c r="E53" s="33">
        <v>424.65381022817598</v>
      </c>
      <c r="F53" s="34">
        <f>CO2Detail[[#This Row],[Column4]]/CO2Detail[[#This Row],[Column3]]</f>
        <v>0.99999955311424349</v>
      </c>
      <c r="G53" s="37"/>
    </row>
    <row r="54" spans="2:7">
      <c r="B54" s="9" t="s">
        <v>60</v>
      </c>
      <c r="C54" s="14" t="s">
        <v>65</v>
      </c>
      <c r="D54" s="33">
        <v>1475.5062467707412</v>
      </c>
      <c r="E54" s="33">
        <f>SUM(E55:E61)</f>
        <v>1121.6972881748395</v>
      </c>
      <c r="F54" s="34">
        <f>CO2Detail[[#This Row],[Column4]]/CO2Detail[[#This Row],[Column3]]</f>
        <v>0.76021181925170445</v>
      </c>
      <c r="G54" s="37"/>
    </row>
    <row r="55" spans="2:7">
      <c r="B55" s="10" t="s">
        <v>61</v>
      </c>
      <c r="C55" s="14" t="s">
        <v>65</v>
      </c>
      <c r="D55" s="33">
        <v>1440.8517219707412</v>
      </c>
      <c r="E55" s="33">
        <f>534.2040616846+519.5566539386+3.17181202005178+29.9122062045878</f>
        <v>1086.8447338478395</v>
      </c>
      <c r="F55" s="34">
        <f>CO2Detail[[#This Row],[Column4]]/CO2Detail[[#This Row],[Column3]]</f>
        <v>0.75430713464484422</v>
      </c>
      <c r="G55" s="37"/>
    </row>
    <row r="56" spans="2:7" ht="57.6">
      <c r="B56" s="10" t="s">
        <v>27</v>
      </c>
      <c r="C56" s="14" t="s">
        <v>65</v>
      </c>
      <c r="D56" s="33">
        <v>34.654524799999997</v>
      </c>
      <c r="E56" s="33">
        <v>34.852554327</v>
      </c>
      <c r="F56" s="34">
        <f>CO2Detail[[#This Row],[Column4]]/CO2Detail[[#This Row],[Column3]]</f>
        <v>1.0057143916456186</v>
      </c>
      <c r="G56" s="37" t="s">
        <v>82</v>
      </c>
    </row>
    <row r="57" spans="2:7">
      <c r="B57" s="10" t="s">
        <v>28</v>
      </c>
      <c r="C57" s="14" t="s">
        <v>65</v>
      </c>
      <c r="D57" s="2">
        <v>0</v>
      </c>
      <c r="E57" s="2">
        <v>0</v>
      </c>
      <c r="F57" s="34"/>
      <c r="G57" s="37"/>
    </row>
    <row r="58" spans="2:7">
      <c r="B58" s="10" t="s">
        <v>29</v>
      </c>
      <c r="C58" s="14" t="s">
        <v>65</v>
      </c>
      <c r="D58" s="2">
        <v>0</v>
      </c>
      <c r="E58" s="2">
        <v>0</v>
      </c>
      <c r="F58" s="34"/>
      <c r="G58" s="37"/>
    </row>
    <row r="59" spans="2:7">
      <c r="B59" s="10" t="s">
        <v>30</v>
      </c>
      <c r="C59" s="14" t="s">
        <v>65</v>
      </c>
      <c r="D59" s="2">
        <v>0</v>
      </c>
      <c r="E59" s="2">
        <v>0</v>
      </c>
      <c r="F59" s="34"/>
      <c r="G59" s="37"/>
    </row>
    <row r="60" spans="2:7">
      <c r="B60" s="10" t="s">
        <v>31</v>
      </c>
      <c r="C60" s="14" t="s">
        <v>65</v>
      </c>
      <c r="D60" s="2">
        <v>0</v>
      </c>
      <c r="E60" s="2">
        <v>0</v>
      </c>
      <c r="F60" s="34"/>
      <c r="G60" s="37"/>
    </row>
    <row r="61" spans="2:7">
      <c r="B61" s="12" t="s">
        <v>32</v>
      </c>
      <c r="C61" s="14" t="s">
        <v>65</v>
      </c>
      <c r="D61" s="2">
        <v>0</v>
      </c>
      <c r="E61" s="2">
        <v>0</v>
      </c>
      <c r="F61" s="34"/>
      <c r="G61" s="37"/>
    </row>
    <row r="62" spans="2:7">
      <c r="B62" s="28"/>
      <c r="C62" s="24"/>
      <c r="D62" s="29"/>
      <c r="E62" s="30"/>
      <c r="F62" s="29"/>
      <c r="G62" s="29"/>
    </row>
    <row r="63" spans="2:7" s="20" customFormat="1" ht="33.75" customHeight="1">
      <c r="B63" s="45" t="s">
        <v>69</v>
      </c>
      <c r="C63" s="46"/>
      <c r="D63" s="46"/>
      <c r="E63" s="46"/>
      <c r="F63" s="46"/>
      <c r="G63" s="46"/>
    </row>
    <row r="64" spans="2:7" ht="68.25" customHeight="1">
      <c r="B64" s="13" t="s">
        <v>38</v>
      </c>
      <c r="C64" s="6" t="s">
        <v>62</v>
      </c>
      <c r="D64" s="6" t="s">
        <v>39</v>
      </c>
      <c r="E64" s="6" t="s">
        <v>40</v>
      </c>
      <c r="F64" s="6" t="s">
        <v>41</v>
      </c>
      <c r="G64" s="6" t="s">
        <v>42</v>
      </c>
    </row>
    <row r="65" spans="2:7">
      <c r="B65" s="10" t="s">
        <v>33</v>
      </c>
      <c r="C65" s="14" t="s">
        <v>63</v>
      </c>
      <c r="D65" s="33">
        <v>111.54140000000001</v>
      </c>
      <c r="E65" s="40">
        <v>111.56637337799999</v>
      </c>
      <c r="F65" s="34">
        <f>N2ODetail[[#This Row],[Column4]]/N2ODetail[[#This Row],[Column3]]</f>
        <v>1.0002238933526026</v>
      </c>
      <c r="G65" s="2" t="s">
        <v>79</v>
      </c>
    </row>
    <row r="66" spans="2:7">
      <c r="B66" s="10" t="s">
        <v>34</v>
      </c>
      <c r="C66" s="14" t="s">
        <v>63</v>
      </c>
      <c r="D66" s="33">
        <v>110.0514</v>
      </c>
      <c r="E66" s="40">
        <v>110.05619744000001</v>
      </c>
      <c r="F66" s="34">
        <f>N2ODetail[[#This Row],[Column4]]/N2ODetail[[#This Row],[Column3]]</f>
        <v>1.0000435927212195</v>
      </c>
      <c r="G66" s="2" t="s">
        <v>79</v>
      </c>
    </row>
    <row r="67" spans="2:7">
      <c r="B67" s="12" t="s">
        <v>35</v>
      </c>
      <c r="C67" s="14" t="s">
        <v>63</v>
      </c>
      <c r="D67" s="2">
        <v>0</v>
      </c>
      <c r="E67" s="41">
        <v>0</v>
      </c>
      <c r="F67" s="31"/>
      <c r="G67" s="2"/>
    </row>
    <row r="68" spans="2:7">
      <c r="B68" s="28"/>
      <c r="C68" s="24"/>
      <c r="D68" s="29"/>
      <c r="E68" s="30"/>
      <c r="F68" s="29"/>
      <c r="G68" s="29"/>
    </row>
    <row r="69" spans="2:7" s="20" customFormat="1" ht="33.75" customHeight="1">
      <c r="B69" s="45" t="s">
        <v>70</v>
      </c>
      <c r="C69" s="46"/>
      <c r="D69" s="46"/>
      <c r="E69" s="46"/>
      <c r="F69" s="46"/>
      <c r="G69" s="46"/>
    </row>
    <row r="70" spans="2:7" ht="58.5" customHeight="1">
      <c r="B70" s="13" t="s">
        <v>38</v>
      </c>
      <c r="C70" s="6" t="s">
        <v>62</v>
      </c>
      <c r="D70" s="6" t="s">
        <v>39</v>
      </c>
      <c r="E70" s="6" t="s">
        <v>40</v>
      </c>
      <c r="F70" s="6" t="s">
        <v>41</v>
      </c>
      <c r="G70" s="6" t="s">
        <v>42</v>
      </c>
    </row>
    <row r="71" spans="2:7">
      <c r="B71" s="12" t="s">
        <v>36</v>
      </c>
      <c r="C71" s="14" t="s">
        <v>64</v>
      </c>
      <c r="D71" s="3">
        <v>0</v>
      </c>
      <c r="E71" s="41">
        <v>0</v>
      </c>
      <c r="F71" s="31"/>
      <c r="G71" s="2"/>
    </row>
    <row r="72" spans="2:7" ht="56.25" customHeight="1">
      <c r="B72" s="44" t="s">
        <v>43</v>
      </c>
      <c r="C72" s="44"/>
      <c r="D72" s="44"/>
      <c r="E72" s="44"/>
      <c r="F72" s="44"/>
    </row>
    <row r="73" spans="2:7" ht="37.5" customHeight="1">
      <c r="B73" s="44" t="s">
        <v>73</v>
      </c>
      <c r="C73" s="44"/>
      <c r="D73" s="44"/>
      <c r="E73" s="44"/>
      <c r="F73" s="44"/>
    </row>
    <row r="74" spans="2:7" ht="30" customHeight="1">
      <c r="B74" s="44" t="s">
        <v>44</v>
      </c>
      <c r="C74" s="44"/>
      <c r="D74" s="44"/>
      <c r="E74" s="44"/>
      <c r="F74" s="44"/>
    </row>
    <row r="75" spans="2:7" ht="36.75" customHeight="1">
      <c r="B75" s="1" t="s">
        <v>75</v>
      </c>
    </row>
    <row r="76" spans="2:7" ht="39.75" customHeight="1">
      <c r="B76" s="44" t="s">
        <v>76</v>
      </c>
      <c r="C76" s="44"/>
      <c r="D76" s="44"/>
      <c r="E76" s="44"/>
      <c r="F76" s="44"/>
    </row>
    <row r="77" spans="2:7" ht="22.5" customHeight="1">
      <c r="B77" s="22" t="s">
        <v>37</v>
      </c>
      <c r="C77" s="22"/>
      <c r="D77" s="22"/>
      <c r="E77" s="22"/>
      <c r="F77" s="22"/>
    </row>
    <row r="85" spans="3:3">
      <c r="C85" s="38"/>
    </row>
    <row r="86" spans="3:3">
      <c r="C86" s="38"/>
    </row>
    <row r="87" spans="3:3">
      <c r="C87" s="39"/>
    </row>
  </sheetData>
  <mergeCells count="9">
    <mergeCell ref="B1:G2"/>
    <mergeCell ref="B73:F73"/>
    <mergeCell ref="B74:F74"/>
    <mergeCell ref="B76:F76"/>
    <mergeCell ref="B72:F72"/>
    <mergeCell ref="B9:G9"/>
    <mergeCell ref="B14:G14"/>
    <mergeCell ref="B63:G63"/>
    <mergeCell ref="B69:G69"/>
  </mergeCells>
  <pageMargins left="0.7" right="0.7" top="0.75" bottom="0.75" header="0.3" footer="0.3"/>
  <pageSetup paperSize="9" orientation="portrait" r:id="rId1"/>
  <tableParts count="4">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dimension ref="B1:G87"/>
  <sheetViews>
    <sheetView tabSelected="1" zoomScale="70" zoomScaleNormal="70" workbookViewId="0">
      <selection activeCell="I19" sqref="I19"/>
    </sheetView>
  </sheetViews>
  <sheetFormatPr defaultColWidth="9.109375" defaultRowHeight="14.4"/>
  <cols>
    <col min="1" max="1" width="9.109375" style="1"/>
    <col min="2" max="2" width="64.44140625" style="1" customWidth="1"/>
    <col min="3" max="3" width="11.5546875" style="1" customWidth="1"/>
    <col min="4" max="5" width="21.5546875" style="1" customWidth="1"/>
    <col min="6" max="6" width="24.109375" style="1" customWidth="1"/>
    <col min="7" max="7" width="46.5546875" style="1" customWidth="1"/>
    <col min="8" max="16384" width="9.109375" style="1"/>
  </cols>
  <sheetData>
    <row r="1" spans="2:7" ht="15" customHeight="1">
      <c r="B1" s="43" t="s">
        <v>71</v>
      </c>
      <c r="C1" s="43"/>
      <c r="D1" s="43"/>
      <c r="E1" s="43"/>
      <c r="F1" s="43"/>
      <c r="G1" s="43"/>
    </row>
    <row r="2" spans="2:7" ht="42.75" customHeight="1">
      <c r="B2" s="43"/>
      <c r="C2" s="43"/>
      <c r="D2" s="43"/>
      <c r="E2" s="43"/>
      <c r="F2" s="43"/>
      <c r="G2" s="43"/>
    </row>
    <row r="4" spans="2:7">
      <c r="B4" s="15" t="s">
        <v>0</v>
      </c>
      <c r="C4" s="16"/>
      <c r="D4" s="16"/>
      <c r="E4" s="16"/>
      <c r="F4" s="17"/>
    </row>
    <row r="5" spans="2:7">
      <c r="B5" s="18" t="s">
        <v>5</v>
      </c>
      <c r="C5" s="4" t="s">
        <v>77</v>
      </c>
      <c r="D5" s="5"/>
      <c r="E5" s="5"/>
      <c r="F5" s="5"/>
    </row>
    <row r="6" spans="2:7">
      <c r="B6" s="19" t="s">
        <v>1</v>
      </c>
      <c r="C6" s="3">
        <v>2016</v>
      </c>
      <c r="D6" s="5"/>
      <c r="E6" s="5"/>
      <c r="F6" s="5"/>
      <c r="G6"/>
    </row>
    <row r="7" spans="2:7">
      <c r="B7" s="25" t="s">
        <v>4</v>
      </c>
      <c r="C7" s="26"/>
      <c r="D7" s="26"/>
      <c r="E7" s="26"/>
      <c r="F7" s="27"/>
    </row>
    <row r="8" spans="2:7">
      <c r="B8" s="23"/>
      <c r="C8" s="23"/>
      <c r="D8" s="24"/>
      <c r="E8" s="24"/>
      <c r="F8" s="24"/>
    </row>
    <row r="9" spans="2:7" s="20" customFormat="1" ht="33.75" customHeight="1">
      <c r="B9" s="45" t="s">
        <v>68</v>
      </c>
      <c r="C9" s="46"/>
      <c r="D9" s="46"/>
      <c r="E9" s="46"/>
      <c r="F9" s="46"/>
      <c r="G9" s="46"/>
    </row>
    <row r="10" spans="2:7" ht="44.25" customHeight="1">
      <c r="B10" s="13" t="s">
        <v>38</v>
      </c>
      <c r="C10" s="6" t="s">
        <v>62</v>
      </c>
      <c r="D10" s="6" t="s">
        <v>39</v>
      </c>
      <c r="E10" s="6" t="s">
        <v>40</v>
      </c>
      <c r="F10" s="6" t="s">
        <v>41</v>
      </c>
      <c r="G10" s="6" t="s">
        <v>42</v>
      </c>
    </row>
    <row r="11" spans="2:7" ht="67.5" customHeight="1">
      <c r="B11" s="7" t="s">
        <v>2</v>
      </c>
      <c r="C11" s="14" t="s">
        <v>66</v>
      </c>
      <c r="D11" s="33">
        <f>418587.214852809-1920.62815982366</f>
        <v>416666.58669298532</v>
      </c>
      <c r="E11" s="33">
        <v>152579.62100000001</v>
      </c>
      <c r="F11" s="32">
        <f>TotalsDetail6[[#This Row],[Column4]]/TotalsDetail6[[#This Row],[Column3]]</f>
        <v>0.3661911606855725</v>
      </c>
      <c r="G11" s="2"/>
    </row>
    <row r="12" spans="2:7" ht="59.25" customHeight="1">
      <c r="B12" s="8" t="s">
        <v>3</v>
      </c>
      <c r="C12" s="14" t="s">
        <v>78</v>
      </c>
      <c r="D12" s="35">
        <f>342826.677130676-1920.62815982366</f>
        <v>340906.04897085234</v>
      </c>
      <c r="E12" s="33">
        <v>152467.46261698162</v>
      </c>
      <c r="F12" s="32">
        <f>TotalsDetail6[[#This Row],[Column4]]/TotalsDetail6[[#This Row],[Column3]]</f>
        <v>0.44724188109087404</v>
      </c>
      <c r="G12" s="2"/>
    </row>
    <row r="13" spans="2:7">
      <c r="B13" s="28"/>
      <c r="C13" s="24"/>
      <c r="D13" s="29"/>
      <c r="E13" s="30"/>
      <c r="F13" s="29"/>
      <c r="G13" s="29"/>
    </row>
    <row r="14" spans="2:7" s="20" customFormat="1" ht="33.75" customHeight="1">
      <c r="B14" s="45" t="s">
        <v>67</v>
      </c>
      <c r="C14" s="46"/>
      <c r="D14" s="46"/>
      <c r="E14" s="46"/>
      <c r="F14" s="46"/>
      <c r="G14" s="46"/>
    </row>
    <row r="15" spans="2:7" ht="43.2">
      <c r="B15" s="13" t="s">
        <v>38</v>
      </c>
      <c r="C15" s="6"/>
      <c r="D15" s="6" t="s">
        <v>39</v>
      </c>
      <c r="E15" s="6" t="s">
        <v>40</v>
      </c>
      <c r="F15" s="6" t="s">
        <v>41</v>
      </c>
      <c r="G15" s="6" t="s">
        <v>42</v>
      </c>
    </row>
    <row r="16" spans="2:7">
      <c r="B16" s="9" t="s">
        <v>6</v>
      </c>
      <c r="C16" s="14" t="s">
        <v>65</v>
      </c>
      <c r="D16" s="33">
        <v>340984.64126829855</v>
      </c>
      <c r="E16" s="42" t="s">
        <v>72</v>
      </c>
      <c r="F16" s="21" t="s">
        <v>72</v>
      </c>
      <c r="G16" s="37"/>
    </row>
    <row r="17" spans="2:7">
      <c r="B17" s="9" t="s">
        <v>74</v>
      </c>
      <c r="C17" s="14" t="s">
        <v>65</v>
      </c>
      <c r="D17" s="33">
        <v>324015.27971194976</v>
      </c>
      <c r="E17" s="33">
        <f>E18+E23+E31+E33</f>
        <v>136490.39656766295</v>
      </c>
      <c r="F17" s="34">
        <f>CO2Detail7[[#This Row],[Column4]]/CO2Detail7[[#This Row],[Column3]]</f>
        <v>0.42124679024088985</v>
      </c>
      <c r="G17" s="37"/>
    </row>
    <row r="18" spans="2:7">
      <c r="B18" s="10" t="s">
        <v>7</v>
      </c>
      <c r="C18" s="14" t="s">
        <v>65</v>
      </c>
      <c r="D18" s="33">
        <v>99225.16029621796</v>
      </c>
      <c r="E18" s="33">
        <f>SUM(E19:E21)</f>
        <v>100496.52926688133</v>
      </c>
      <c r="F18" s="34">
        <f>CO2Detail7[[#This Row],[Column4]]/CO2Detail7[[#This Row],[Column3]]</f>
        <v>1.0128129696829709</v>
      </c>
      <c r="G18" s="37"/>
    </row>
    <row r="19" spans="2:7" ht="61.8" customHeight="1">
      <c r="B19" s="10" t="s">
        <v>45</v>
      </c>
      <c r="C19" s="14" t="s">
        <v>65</v>
      </c>
      <c r="D19" s="33">
        <v>71378.897931813044</v>
      </c>
      <c r="E19" s="33">
        <v>72372.740816472739</v>
      </c>
      <c r="F19" s="34">
        <f>CO2Detail7[[#This Row],[Column4]]/CO2Detail7[[#This Row],[Column3]]</f>
        <v>1.0139234831785873</v>
      </c>
      <c r="G19" s="37" t="s">
        <v>83</v>
      </c>
    </row>
    <row r="20" spans="2:7" ht="16.5" customHeight="1">
      <c r="B20" s="10" t="s">
        <v>46</v>
      </c>
      <c r="C20" s="14" t="s">
        <v>65</v>
      </c>
      <c r="D20" s="33">
        <v>21000.443426787853</v>
      </c>
      <c r="E20" s="33">
        <v>20970.946302417316</v>
      </c>
      <c r="F20" s="34">
        <f>CO2Detail7[[#This Row],[Column4]]/CO2Detail7[[#This Row],[Column3]]</f>
        <v>0.99859540468879282</v>
      </c>
      <c r="G20" s="37"/>
    </row>
    <row r="21" spans="2:7" ht="15" customHeight="1">
      <c r="B21" s="11" t="s">
        <v>47</v>
      </c>
      <c r="C21" s="14" t="s">
        <v>65</v>
      </c>
      <c r="D21" s="33">
        <v>6845.8189376170549</v>
      </c>
      <c r="E21" s="33">
        <v>7152.8421479912849</v>
      </c>
      <c r="F21" s="34">
        <f>CO2Detail7[[#This Row],[Column4]]/CO2Detail7[[#This Row],[Column3]]</f>
        <v>1.0448482808517137</v>
      </c>
      <c r="G21" s="37"/>
    </row>
    <row r="22" spans="2:7" ht="15.6" customHeight="1">
      <c r="B22" s="7" t="s">
        <v>84</v>
      </c>
      <c r="C22" s="14" t="s">
        <v>65</v>
      </c>
      <c r="D22" s="33">
        <f>D24+D55+D21</f>
        <v>19268.229673857128</v>
      </c>
      <c r="E22" s="33">
        <f>E21+E24+E55</f>
        <v>18957.982951902366</v>
      </c>
      <c r="F22" s="34">
        <f>CO2Detail7[[#This Row],[Column4]]/CO2Detail7[[#This Row],[Column3]]</f>
        <v>0.98389853519466297</v>
      </c>
      <c r="G22" s="37"/>
    </row>
    <row r="23" spans="2:7" ht="23.25" customHeight="1">
      <c r="B23" s="10" t="s">
        <v>8</v>
      </c>
      <c r="C23" s="14" t="s">
        <v>65</v>
      </c>
      <c r="D23" s="33">
        <v>50788.742518840147</v>
      </c>
      <c r="E23" s="33">
        <f>SUBTOTAL(109,E24:E30)</f>
        <v>34781.152527886836</v>
      </c>
      <c r="F23" s="34">
        <f>CO2Detail7[[#This Row],[Column4]]/CO2Detail7[[#This Row],[Column3]]</f>
        <v>0.6848201156975825</v>
      </c>
      <c r="G23" s="37"/>
    </row>
    <row r="24" spans="2:7" ht="24.6" customHeight="1">
      <c r="B24" s="10" t="s">
        <v>48</v>
      </c>
      <c r="C24" s="14" t="s">
        <v>65</v>
      </c>
      <c r="D24" s="33">
        <v>11041.348040967772</v>
      </c>
      <c r="E24" s="47">
        <f>5179.77785735782+5272.55066712617</f>
        <v>10452.32852448399</v>
      </c>
      <c r="F24" s="34">
        <f>CO2Detail7[[#This Row],[Column4]]/CO2Detail7[[#This Row],[Column3]]</f>
        <v>0.94665329683492572</v>
      </c>
      <c r="G24" s="37"/>
    </row>
    <row r="25" spans="2:7">
      <c r="B25" s="10" t="s">
        <v>49</v>
      </c>
      <c r="C25" s="14" t="s">
        <v>65</v>
      </c>
      <c r="D25" s="33">
        <v>1069.8892722219234</v>
      </c>
      <c r="E25" s="33">
        <v>680.45656213362918</v>
      </c>
      <c r="F25" s="34">
        <f>CO2Detail7[[#This Row],[Column4]]/CO2Detail7[[#This Row],[Column3]]</f>
        <v>0.63600652871345409</v>
      </c>
      <c r="G25" s="37"/>
    </row>
    <row r="26" spans="2:7">
      <c r="B26" s="10" t="s">
        <v>50</v>
      </c>
      <c r="C26" s="14" t="s">
        <v>65</v>
      </c>
      <c r="D26" s="33">
        <v>8401.101372321109</v>
      </c>
      <c r="E26" s="33">
        <f>6786.32709687161+28.495966371452-E46</f>
        <v>5403.9222939559513</v>
      </c>
      <c r="F26" s="34">
        <f>CO2Detail7[[#This Row],[Column4]]/CO2Detail7[[#This Row],[Column3]]</f>
        <v>0.64323974375075554</v>
      </c>
      <c r="G26" s="37"/>
    </row>
    <row r="27" spans="2:7">
      <c r="B27" s="10" t="s">
        <v>51</v>
      </c>
      <c r="C27" s="14" t="s">
        <v>65</v>
      </c>
      <c r="D27" s="33">
        <v>4146.2493862077017</v>
      </c>
      <c r="E27" s="33">
        <v>3801.6392486781465</v>
      </c>
      <c r="F27" s="34">
        <f>CO2Detail7[[#This Row],[Column4]]/CO2Detail7[[#This Row],[Column3]]</f>
        <v>0.91688629760769236</v>
      </c>
      <c r="G27" s="37"/>
    </row>
    <row r="28" spans="2:7">
      <c r="B28" s="10" t="s">
        <v>52</v>
      </c>
      <c r="C28" s="14" t="s">
        <v>65</v>
      </c>
      <c r="D28" s="33">
        <v>3475.9900452003576</v>
      </c>
      <c r="E28" s="47">
        <v>1806.1434761324726</v>
      </c>
      <c r="F28" s="34">
        <f>CO2Detail7[[#This Row],[Column4]]/CO2Detail7[[#This Row],[Column3]]</f>
        <v>0.51960548006355578</v>
      </c>
      <c r="G28" s="37"/>
    </row>
    <row r="29" spans="2:7">
      <c r="B29" s="10" t="s">
        <v>53</v>
      </c>
      <c r="C29" s="14" t="s">
        <v>65</v>
      </c>
      <c r="D29" s="33">
        <v>14105.930508410016</v>
      </c>
      <c r="E29" s="47">
        <f>20774.7230941681-E41+164.159093849203+0.163440272</f>
        <v>9711.4590841937134</v>
      </c>
      <c r="F29" s="34">
        <f>CO2Detail7[[#This Row],[Column4]]/CO2Detail7[[#This Row],[Column3]]</f>
        <v>0.68846639208974547</v>
      </c>
      <c r="G29" s="37"/>
    </row>
    <row r="30" spans="2:7">
      <c r="B30" s="10" t="s">
        <v>54</v>
      </c>
      <c r="C30" s="14" t="s">
        <v>65</v>
      </c>
      <c r="D30" s="33">
        <v>8548.2338935112639</v>
      </c>
      <c r="E30" s="33">
        <f>2750.25281709237+174.94491+0.00561121656210162</f>
        <v>2925.2033383089324</v>
      </c>
      <c r="F30" s="34">
        <f>CO2Detail7[[#This Row],[Column4]]/CO2Detail7[[#This Row],[Column3]]</f>
        <v>0.34219973093265221</v>
      </c>
      <c r="G30" s="37"/>
    </row>
    <row r="31" spans="2:7">
      <c r="B31" s="10" t="s">
        <v>9</v>
      </c>
      <c r="C31" s="14" t="s">
        <v>65</v>
      </c>
      <c r="D31" s="33">
        <v>103699.79682582346</v>
      </c>
      <c r="E31" s="33">
        <f>E32</f>
        <v>516.69306125301205</v>
      </c>
      <c r="F31" s="34">
        <f>CO2Detail7[[#This Row],[Column4]]/CO2Detail7[[#This Row],[Column3]]</f>
        <v>4.9825850876146025E-3</v>
      </c>
      <c r="G31" s="37"/>
    </row>
    <row r="32" spans="2:7">
      <c r="B32" s="10" t="s">
        <v>55</v>
      </c>
      <c r="C32" s="14" t="s">
        <v>65</v>
      </c>
      <c r="D32" s="33">
        <v>504.51025164561366</v>
      </c>
      <c r="E32" s="33">
        <v>516.69306125301205</v>
      </c>
      <c r="F32" s="34">
        <f>CO2Detail7[[#This Row],[Column4]]/CO2Detail7[[#This Row],[Column3]]</f>
        <v>1.0241477939599055</v>
      </c>
      <c r="G32" s="37"/>
    </row>
    <row r="33" spans="2:7">
      <c r="B33" s="10" t="s">
        <v>10</v>
      </c>
      <c r="C33" s="14" t="s">
        <v>65</v>
      </c>
      <c r="D33" s="33">
        <v>69728.645222854742</v>
      </c>
      <c r="E33" s="33">
        <f>SUBTOTAL(109,E34:E35)</f>
        <v>696.02171164176764</v>
      </c>
      <c r="F33" s="34">
        <f>CO2Detail7[[#This Row],[Column4]]/CO2Detail7[[#This Row],[Column3]]</f>
        <v>9.9818619652979404E-3</v>
      </c>
      <c r="G33" s="37"/>
    </row>
    <row r="34" spans="2:7">
      <c r="B34" s="10" t="s">
        <v>56</v>
      </c>
      <c r="C34" s="14" t="s">
        <v>65</v>
      </c>
      <c r="D34" s="33">
        <v>20487.559065201094</v>
      </c>
      <c r="E34" s="33">
        <v>696.02171164176764</v>
      </c>
      <c r="F34" s="34">
        <f>CO2Detail7[[#This Row],[Column4]]/CO2Detail7[[#This Row],[Column3]]</f>
        <v>3.3972895913402745E-2</v>
      </c>
      <c r="G34" s="37"/>
    </row>
    <row r="35" spans="2:7">
      <c r="B35" s="10" t="s">
        <v>57</v>
      </c>
      <c r="C35" s="14" t="s">
        <v>65</v>
      </c>
      <c r="D35" s="33">
        <v>6817.6613392586696</v>
      </c>
      <c r="E35" s="36">
        <v>0</v>
      </c>
      <c r="F35" s="34">
        <f>CO2Detail7[[#This Row],[Column4]]/CO2Detail7[[#This Row],[Column3]]</f>
        <v>0</v>
      </c>
      <c r="G35" s="37"/>
    </row>
    <row r="36" spans="2:7">
      <c r="B36" s="9" t="s">
        <v>11</v>
      </c>
      <c r="C36" s="14" t="s">
        <v>65</v>
      </c>
      <c r="D36" s="33">
        <v>2499.5842855810729</v>
      </c>
      <c r="E36" s="33">
        <f>1658.96447594973+302.652772967923</f>
        <v>1961.6172489176531</v>
      </c>
      <c r="F36" s="34">
        <f>CO2Detail7[[#This Row],[Column4]]/CO2Detail7[[#This Row],[Column3]]</f>
        <v>0.78477739687887349</v>
      </c>
      <c r="G36" s="37"/>
    </row>
    <row r="37" spans="2:7">
      <c r="B37" s="9" t="s">
        <v>12</v>
      </c>
      <c r="C37" s="14" t="s">
        <v>65</v>
      </c>
      <c r="D37" s="36">
        <v>0</v>
      </c>
      <c r="E37" s="36">
        <v>0</v>
      </c>
      <c r="F37" s="34"/>
      <c r="G37" s="37"/>
    </row>
    <row r="38" spans="2:7">
      <c r="B38" s="10" t="s">
        <v>13</v>
      </c>
      <c r="C38" s="14" t="s">
        <v>65</v>
      </c>
      <c r="D38" s="36">
        <v>0</v>
      </c>
      <c r="E38" s="36">
        <v>0</v>
      </c>
      <c r="F38" s="34"/>
      <c r="G38" s="37"/>
    </row>
    <row r="39" spans="2:7">
      <c r="B39" s="10" t="s">
        <v>14</v>
      </c>
      <c r="C39" s="14" t="s">
        <v>65</v>
      </c>
      <c r="D39" s="36">
        <v>0</v>
      </c>
      <c r="E39" s="36">
        <v>0</v>
      </c>
      <c r="F39" s="34"/>
      <c r="G39" s="37"/>
    </row>
    <row r="40" spans="2:7">
      <c r="B40" s="10" t="s">
        <v>15</v>
      </c>
      <c r="C40" s="14" t="s">
        <v>65</v>
      </c>
      <c r="D40" s="36">
        <v>0</v>
      </c>
      <c r="E40" s="36">
        <v>0</v>
      </c>
      <c r="F40" s="34"/>
      <c r="G40" s="37"/>
    </row>
    <row r="41" spans="2:7">
      <c r="B41" s="9" t="s">
        <v>16</v>
      </c>
      <c r="C41" s="14" t="s">
        <v>65</v>
      </c>
      <c r="D41" s="33">
        <v>11595.499939065763</v>
      </c>
      <c r="E41" s="33">
        <f>SUBTOTAL(109,E42:E45)</f>
        <v>11227.586544095589</v>
      </c>
      <c r="F41" s="34">
        <f>CO2Detail7[[#This Row],[Column4]]/CO2Detail7[[#This Row],[Column3]]</f>
        <v>0.9682710191967957</v>
      </c>
      <c r="G41" s="37"/>
    </row>
    <row r="42" spans="2:7">
      <c r="B42" s="10" t="s">
        <v>58</v>
      </c>
      <c r="C42" s="14" t="s">
        <v>65</v>
      </c>
      <c r="D42" s="33">
        <v>8338.586779467063</v>
      </c>
      <c r="E42" s="33">
        <v>8322.9139566066078</v>
      </c>
      <c r="F42" s="34">
        <f>CO2Detail7[[#This Row],[Column4]]/CO2Detail7[[#This Row],[Column3]]</f>
        <v>0.99812044615293227</v>
      </c>
      <c r="G42" s="37"/>
    </row>
    <row r="43" spans="2:7">
      <c r="B43" s="10" t="s">
        <v>17</v>
      </c>
      <c r="C43" s="14" t="s">
        <v>65</v>
      </c>
      <c r="D43" s="33">
        <v>1841.450686590159</v>
      </c>
      <c r="E43" s="33">
        <v>1672.1907026545316</v>
      </c>
      <c r="F43" s="34">
        <f>CO2Detail7[[#This Row],[Column4]]/CO2Detail7[[#This Row],[Column3]]</f>
        <v>0.90808334691327053</v>
      </c>
      <c r="G43" s="37"/>
    </row>
    <row r="44" spans="2:7">
      <c r="B44" s="10" t="s">
        <v>18</v>
      </c>
      <c r="C44" s="14" t="s">
        <v>65</v>
      </c>
      <c r="D44" s="33">
        <v>561.50485390475103</v>
      </c>
      <c r="E44" s="33">
        <v>561.50485390475103</v>
      </c>
      <c r="F44" s="34">
        <f>CO2Detail7[[#This Row],[Column4]]/CO2Detail7[[#This Row],[Column3]]</f>
        <v>1</v>
      </c>
      <c r="G44" s="37"/>
    </row>
    <row r="45" spans="2:7">
      <c r="B45" s="10" t="s">
        <v>19</v>
      </c>
      <c r="C45" s="14" t="s">
        <v>65</v>
      </c>
      <c r="D45" s="33">
        <v>853.95761910378917</v>
      </c>
      <c r="E45" s="33">
        <f>506.654496808496+164.159093849203+0.163440272</f>
        <v>670.97703092969903</v>
      </c>
      <c r="F45" s="34">
        <f>CO2Detail7[[#This Row],[Column4]]/CO2Detail7[[#This Row],[Column3]]</f>
        <v>0.78572638257373417</v>
      </c>
      <c r="G45" s="37"/>
    </row>
    <row r="46" spans="2:7">
      <c r="B46" s="9" t="s">
        <v>20</v>
      </c>
      <c r="C46" s="14" t="s">
        <v>65</v>
      </c>
      <c r="D46" s="33">
        <v>1415.9093443932215</v>
      </c>
      <c r="E46" s="33">
        <f>SUM(E47:E53)</f>
        <v>1410.9007692871101</v>
      </c>
      <c r="F46" s="34">
        <f>CO2Detail7[[#This Row],[Column4]]/CO2Detail7[[#This Row],[Column3]]</f>
        <v>0.99646264421804642</v>
      </c>
      <c r="G46" s="37"/>
    </row>
    <row r="47" spans="2:7">
      <c r="B47" s="10" t="s">
        <v>21</v>
      </c>
      <c r="C47" s="14" t="s">
        <v>65</v>
      </c>
      <c r="D47" s="33">
        <v>711.45890739322147</v>
      </c>
      <c r="E47" s="33">
        <v>711.45890739322147</v>
      </c>
      <c r="F47" s="34">
        <f>CO2Detail7[[#This Row],[Column4]]/CO2Detail7[[#This Row],[Column3]]</f>
        <v>1</v>
      </c>
      <c r="G47" s="37"/>
    </row>
    <row r="48" spans="2:7">
      <c r="B48" s="10" t="s">
        <v>22</v>
      </c>
      <c r="C48" s="14" t="s">
        <v>65</v>
      </c>
      <c r="D48" s="33">
        <v>1.8193999999999999</v>
      </c>
      <c r="E48" s="33">
        <v>1.8194311000000001</v>
      </c>
      <c r="F48" s="34">
        <f>CO2Detail7[[#This Row],[Column4]]/CO2Detail7[[#This Row],[Column3]]</f>
        <v>1.0000170935473234</v>
      </c>
      <c r="G48" s="37"/>
    </row>
    <row r="49" spans="2:7">
      <c r="B49" s="10" t="s">
        <v>23</v>
      </c>
      <c r="C49" s="14" t="s">
        <v>65</v>
      </c>
      <c r="D49" s="36">
        <v>0</v>
      </c>
      <c r="E49" s="36">
        <v>0</v>
      </c>
      <c r="F49" s="34"/>
      <c r="G49" s="37"/>
    </row>
    <row r="50" spans="2:7">
      <c r="B50" s="10" t="s">
        <v>24</v>
      </c>
      <c r="C50" s="14" t="s">
        <v>65</v>
      </c>
      <c r="D50" s="33">
        <v>5.0247999999999999</v>
      </c>
      <c r="E50" s="36">
        <v>0</v>
      </c>
      <c r="F50" s="34">
        <f>CO2Detail7[[#This Row],[Column4]]/CO2Detail7[[#This Row],[Column3]]</f>
        <v>0</v>
      </c>
      <c r="G50" s="37"/>
    </row>
    <row r="51" spans="2:7">
      <c r="B51" s="10" t="s">
        <v>25</v>
      </c>
      <c r="C51" s="14" t="s">
        <v>65</v>
      </c>
      <c r="D51" s="33">
        <v>38.124000000000002</v>
      </c>
      <c r="E51" s="33">
        <v>38.124465625134498</v>
      </c>
      <c r="F51" s="34">
        <f>CO2Detail7[[#This Row],[Column4]]/CO2Detail7[[#This Row],[Column3]]</f>
        <v>1.0000122134386344</v>
      </c>
      <c r="G51" s="37"/>
    </row>
    <row r="52" spans="2:7">
      <c r="B52" s="10" t="s">
        <v>59</v>
      </c>
      <c r="C52" s="14" t="s">
        <v>65</v>
      </c>
      <c r="D52" s="33">
        <v>206.41323699999998</v>
      </c>
      <c r="E52" s="33">
        <v>206.42884476723776</v>
      </c>
      <c r="F52" s="34">
        <f>CO2Detail7[[#This Row],[Column4]]/CO2Detail7[[#This Row],[Column3]]</f>
        <v>1.0000756141779694</v>
      </c>
      <c r="G52" s="37"/>
    </row>
    <row r="53" spans="2:7">
      <c r="B53" s="10" t="s">
        <v>26</v>
      </c>
      <c r="C53" s="14" t="s">
        <v>65</v>
      </c>
      <c r="D53" s="33">
        <v>453.06900000000002</v>
      </c>
      <c r="E53" s="47">
        <v>453.06912040151644</v>
      </c>
      <c r="F53" s="34">
        <f>CO2Detail7[[#This Row],[Column4]]/CO2Detail7[[#This Row],[Column3]]</f>
        <v>1.0000002657465341</v>
      </c>
      <c r="G53" s="37"/>
    </row>
    <row r="54" spans="2:7">
      <c r="B54" s="9" t="s">
        <v>60</v>
      </c>
      <c r="C54" s="14" t="s">
        <v>65</v>
      </c>
      <c r="D54" s="33">
        <v>1405.2264122723006</v>
      </c>
      <c r="E54" s="33">
        <f>SUM(E55:E61)</f>
        <v>1376.9614870183054</v>
      </c>
      <c r="F54" s="34">
        <f>CO2Detail7[[#This Row],[Column4]]/CO2Detail7[[#This Row],[Column3]]</f>
        <v>0.97988585682196949</v>
      </c>
      <c r="G54" s="37"/>
    </row>
    <row r="55" spans="2:7">
      <c r="B55" s="10" t="s">
        <v>61</v>
      </c>
      <c r="C55" s="14" t="s">
        <v>65</v>
      </c>
      <c r="D55" s="33">
        <v>1381.0626952723005</v>
      </c>
      <c r="E55" s="33">
        <f>640.723625799974+712.08865362712</f>
        <v>1352.8122794270939</v>
      </c>
      <c r="F55" s="34">
        <f>CO2Detail7[[#This Row],[Column4]]/CO2Detail7[[#This Row],[Column3]]</f>
        <v>0.97954443636634725</v>
      </c>
      <c r="G55" s="37"/>
    </row>
    <row r="56" spans="2:7">
      <c r="B56" s="10" t="s">
        <v>27</v>
      </c>
      <c r="C56" s="14" t="s">
        <v>65</v>
      </c>
      <c r="D56" s="33">
        <v>24.163716999999998</v>
      </c>
      <c r="E56" s="33">
        <v>24.149207591211603</v>
      </c>
      <c r="F56" s="34">
        <f>CO2Detail7[[#This Row],[Column4]]/CO2Detail7[[#This Row],[Column3]]</f>
        <v>0.99939953738125653</v>
      </c>
      <c r="G56" s="37"/>
    </row>
    <row r="57" spans="2:7">
      <c r="B57" s="10" t="s">
        <v>28</v>
      </c>
      <c r="C57" s="14" t="s">
        <v>65</v>
      </c>
      <c r="D57" s="2">
        <v>0</v>
      </c>
      <c r="E57" s="2">
        <v>0</v>
      </c>
      <c r="F57" s="34"/>
      <c r="G57" s="37"/>
    </row>
    <row r="58" spans="2:7">
      <c r="B58" s="10" t="s">
        <v>29</v>
      </c>
      <c r="C58" s="14" t="s">
        <v>65</v>
      </c>
      <c r="D58" s="2">
        <v>0</v>
      </c>
      <c r="E58" s="2">
        <v>0</v>
      </c>
      <c r="F58" s="34"/>
      <c r="G58" s="37"/>
    </row>
    <row r="59" spans="2:7">
      <c r="B59" s="10" t="s">
        <v>30</v>
      </c>
      <c r="C59" s="14" t="s">
        <v>65</v>
      </c>
      <c r="D59" s="2">
        <v>0</v>
      </c>
      <c r="E59" s="2">
        <v>0</v>
      </c>
      <c r="F59" s="34"/>
      <c r="G59" s="37"/>
    </row>
    <row r="60" spans="2:7">
      <c r="B60" s="10" t="s">
        <v>31</v>
      </c>
      <c r="C60" s="14" t="s">
        <v>65</v>
      </c>
      <c r="D60" s="2">
        <v>0</v>
      </c>
      <c r="E60" s="2">
        <v>0</v>
      </c>
      <c r="F60" s="34"/>
      <c r="G60" s="37"/>
    </row>
    <row r="61" spans="2:7">
      <c r="B61" s="12" t="s">
        <v>32</v>
      </c>
      <c r="C61" s="14" t="s">
        <v>65</v>
      </c>
      <c r="D61" s="2">
        <v>0</v>
      </c>
      <c r="E61" s="2">
        <v>0</v>
      </c>
      <c r="F61" s="34"/>
      <c r="G61" s="37"/>
    </row>
    <row r="62" spans="2:7">
      <c r="B62" s="28"/>
      <c r="C62" s="24"/>
      <c r="D62" s="29"/>
      <c r="E62" s="30"/>
      <c r="F62" s="29"/>
      <c r="G62" s="29"/>
    </row>
    <row r="63" spans="2:7" s="20" customFormat="1" ht="33.75" customHeight="1">
      <c r="B63" s="45" t="s">
        <v>69</v>
      </c>
      <c r="C63" s="46"/>
      <c r="D63" s="46"/>
      <c r="E63" s="46"/>
      <c r="F63" s="46"/>
      <c r="G63" s="46"/>
    </row>
    <row r="64" spans="2:7" ht="68.25" customHeight="1">
      <c r="B64" s="13" t="s">
        <v>38</v>
      </c>
      <c r="C64" s="6" t="s">
        <v>62</v>
      </c>
      <c r="D64" s="6" t="s">
        <v>39</v>
      </c>
      <c r="E64" s="6" t="s">
        <v>40</v>
      </c>
      <c r="F64" s="6" t="s">
        <v>41</v>
      </c>
      <c r="G64" s="6" t="s">
        <v>42</v>
      </c>
    </row>
    <row r="65" spans="2:7">
      <c r="B65" s="10" t="s">
        <v>33</v>
      </c>
      <c r="C65" s="14" t="s">
        <v>63</v>
      </c>
      <c r="D65" s="33">
        <v>52.692360000000001</v>
      </c>
      <c r="E65" s="40">
        <v>52.680947338400003</v>
      </c>
      <c r="F65" s="34">
        <f>N2ODetail8[[#This Row],[Column4]]/N2ODetail8[[#This Row],[Column3]]</f>
        <v>0.99978340955690737</v>
      </c>
      <c r="G65" s="2"/>
    </row>
    <row r="66" spans="2:7">
      <c r="B66" s="10" t="s">
        <v>34</v>
      </c>
      <c r="C66" s="14" t="s">
        <v>63</v>
      </c>
      <c r="D66" s="33">
        <v>59.477521999999993</v>
      </c>
      <c r="E66" s="40">
        <v>59.477435679999999</v>
      </c>
      <c r="F66" s="34">
        <f>N2ODetail8[[#This Row],[Column4]]/N2ODetail8[[#This Row],[Column3]]</f>
        <v>0.99999854869542149</v>
      </c>
      <c r="G66" s="2"/>
    </row>
    <row r="67" spans="2:7">
      <c r="B67" s="12" t="s">
        <v>35</v>
      </c>
      <c r="C67" s="14" t="s">
        <v>63</v>
      </c>
      <c r="D67" s="2">
        <v>0</v>
      </c>
      <c r="E67" s="41">
        <v>0</v>
      </c>
      <c r="F67" s="31"/>
      <c r="G67" s="2"/>
    </row>
    <row r="68" spans="2:7">
      <c r="B68" s="28"/>
      <c r="C68" s="24"/>
      <c r="D68" s="29"/>
      <c r="E68" s="30"/>
      <c r="F68" s="29"/>
      <c r="G68" s="29"/>
    </row>
    <row r="69" spans="2:7" s="20" customFormat="1" ht="33.75" customHeight="1">
      <c r="B69" s="45" t="s">
        <v>70</v>
      </c>
      <c r="C69" s="46"/>
      <c r="D69" s="46"/>
      <c r="E69" s="46"/>
      <c r="F69" s="46"/>
      <c r="G69" s="46"/>
    </row>
    <row r="70" spans="2:7" ht="58.5" customHeight="1">
      <c r="B70" s="13" t="s">
        <v>38</v>
      </c>
      <c r="C70" s="6" t="s">
        <v>62</v>
      </c>
      <c r="D70" s="6" t="s">
        <v>39</v>
      </c>
      <c r="E70" s="6" t="s">
        <v>40</v>
      </c>
      <c r="F70" s="6" t="s">
        <v>41</v>
      </c>
      <c r="G70" s="6" t="s">
        <v>42</v>
      </c>
    </row>
    <row r="71" spans="2:7">
      <c r="B71" s="12" t="s">
        <v>36</v>
      </c>
      <c r="C71" s="14" t="s">
        <v>64</v>
      </c>
      <c r="D71" s="3">
        <v>0</v>
      </c>
      <c r="E71" s="41">
        <v>0</v>
      </c>
      <c r="F71" s="31"/>
      <c r="G71" s="2"/>
    </row>
    <row r="72" spans="2:7" ht="56.25" customHeight="1">
      <c r="B72" s="44" t="s">
        <v>43</v>
      </c>
      <c r="C72" s="44"/>
      <c r="D72" s="44"/>
      <c r="E72" s="44"/>
      <c r="F72" s="44"/>
    </row>
    <row r="73" spans="2:7" ht="37.5" customHeight="1">
      <c r="B73" s="44" t="s">
        <v>73</v>
      </c>
      <c r="C73" s="44"/>
      <c r="D73" s="44"/>
      <c r="E73" s="44"/>
      <c r="F73" s="44"/>
    </row>
    <row r="74" spans="2:7" ht="30" customHeight="1">
      <c r="B74" s="44" t="s">
        <v>44</v>
      </c>
      <c r="C74" s="44"/>
      <c r="D74" s="44"/>
      <c r="E74" s="44"/>
      <c r="F74" s="44"/>
    </row>
    <row r="75" spans="2:7" ht="36.75" customHeight="1">
      <c r="B75" s="1" t="s">
        <v>75</v>
      </c>
    </row>
    <row r="76" spans="2:7" ht="39.75" customHeight="1">
      <c r="B76" s="44" t="s">
        <v>76</v>
      </c>
      <c r="C76" s="44"/>
      <c r="D76" s="44"/>
      <c r="E76" s="44"/>
      <c r="F76" s="44"/>
    </row>
    <row r="77" spans="2:7" ht="22.5" customHeight="1">
      <c r="B77" s="22" t="s">
        <v>37</v>
      </c>
      <c r="C77" s="22"/>
      <c r="D77" s="22"/>
      <c r="E77" s="22"/>
      <c r="F77" s="22"/>
    </row>
    <row r="85" spans="3:3">
      <c r="C85" s="38"/>
    </row>
    <row r="86" spans="3:3">
      <c r="C86" s="38"/>
    </row>
    <row r="87" spans="3:3">
      <c r="C87" s="39"/>
    </row>
  </sheetData>
  <mergeCells count="9">
    <mergeCell ref="B73:F73"/>
    <mergeCell ref="B74:F74"/>
    <mergeCell ref="B76:F76"/>
    <mergeCell ref="B1:G2"/>
    <mergeCell ref="B9:G9"/>
    <mergeCell ref="B14:G14"/>
    <mergeCell ref="B63:G63"/>
    <mergeCell ref="B69:G69"/>
    <mergeCell ref="B72:F72"/>
  </mergeCells>
  <pageMargins left="0.7" right="0.7" top="0.75" bottom="0.75" header="0.3" footer="0.3"/>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2013</vt:lpstr>
      <vt:lpstr>2014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Katrina Young</dc:creator>
  <cp:lastModifiedBy>Utente Windows</cp:lastModifiedBy>
  <dcterms:created xsi:type="dcterms:W3CDTF">2014-06-18T15:25:30Z</dcterms:created>
  <dcterms:modified xsi:type="dcterms:W3CDTF">2016-03-15T11:45:20Z</dcterms:modified>
</cp:coreProperties>
</file>