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16" windowHeight="9888" tabRatio="286"/>
  </bookViews>
  <sheets>
    <sheet name="CO2" sheetId="3" r:id="rId1"/>
    <sheet name="CH4" sheetId="6" r:id="rId2"/>
    <sheet name="N2O" sheetId="7" r:id="rId3"/>
    <sheet name="F-gases" sheetId="2" r:id="rId4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2"/>
  <c r="G17"/>
  <c r="F40"/>
  <c r="F41"/>
  <c r="F43"/>
  <c r="F57"/>
  <c r="F58"/>
  <c r="E40"/>
  <c r="E41"/>
  <c r="E43"/>
  <c r="E57"/>
  <c r="E58"/>
  <c r="F6"/>
  <c r="F7"/>
  <c r="F10"/>
  <c r="F12"/>
  <c r="F17"/>
  <c r="F18"/>
  <c r="F19"/>
  <c r="F20"/>
  <c r="F23"/>
  <c r="F24"/>
  <c r="E6"/>
  <c r="E7"/>
  <c r="E10"/>
  <c r="E12"/>
  <c r="E17"/>
  <c r="E18"/>
  <c r="E19"/>
  <c r="E20"/>
  <c r="E23"/>
  <c r="E24"/>
  <c r="E51" i="7" l="1"/>
  <c r="F51" s="1"/>
  <c r="E49"/>
  <c r="F49" s="1"/>
  <c r="E33"/>
  <c r="F33" s="1"/>
  <c r="E31"/>
  <c r="F31" s="1"/>
  <c r="E29"/>
  <c r="F29" s="1"/>
  <c r="E27"/>
  <c r="F27" s="1"/>
  <c r="E25"/>
  <c r="F25" s="1"/>
  <c r="E58"/>
  <c r="F58" s="1"/>
  <c r="G115"/>
  <c r="F115"/>
  <c r="E115"/>
  <c r="H115" s="1"/>
  <c r="E114"/>
  <c r="H114" s="1"/>
  <c r="E113"/>
  <c r="H113" s="1"/>
  <c r="G111"/>
  <c r="F111"/>
  <c r="E111"/>
  <c r="H111" s="1"/>
  <c r="E107"/>
  <c r="F107" s="1"/>
  <c r="G104"/>
  <c r="F104"/>
  <c r="E104"/>
  <c r="H104" s="1"/>
  <c r="E119"/>
  <c r="F119" s="1"/>
  <c r="E120"/>
  <c r="F120" s="1"/>
  <c r="E121"/>
  <c r="F121" s="1"/>
  <c r="E122"/>
  <c r="F122" s="1"/>
  <c r="E105"/>
  <c r="H105" s="1"/>
  <c r="F103"/>
  <c r="E103"/>
  <c r="H103" s="1"/>
  <c r="E102"/>
  <c r="H102" s="1"/>
  <c r="E97"/>
  <c r="H97" s="1"/>
  <c r="E95"/>
  <c r="H95" s="1"/>
  <c r="E93"/>
  <c r="H93" s="1"/>
  <c r="E91"/>
  <c r="H91" s="1"/>
  <c r="E89"/>
  <c r="H89" s="1"/>
  <c r="F51" i="6"/>
  <c r="E51"/>
  <c r="H51" s="1"/>
  <c r="E49"/>
  <c r="H49" s="1"/>
  <c r="E48"/>
  <c r="H48" s="1"/>
  <c r="E33"/>
  <c r="F33" s="1"/>
  <c r="E30"/>
  <c r="H30" s="1"/>
  <c r="E29"/>
  <c r="H29" s="1"/>
  <c r="E28"/>
  <c r="H28" s="1"/>
  <c r="H27"/>
  <c r="F27"/>
  <c r="E27"/>
  <c r="H112"/>
  <c r="E93"/>
  <c r="F93" s="1"/>
  <c r="E92"/>
  <c r="G92" s="1"/>
  <c r="E91"/>
  <c r="H91" s="1"/>
  <c r="E96"/>
  <c r="F96" s="1"/>
  <c r="E111"/>
  <c r="F111" s="1"/>
  <c r="E112"/>
  <c r="F112" s="1"/>
  <c r="E114"/>
  <c r="F114" s="1"/>
  <c r="E118"/>
  <c r="F118" s="1"/>
  <c r="E86" i="7"/>
  <c r="H86" s="1"/>
  <c r="E84"/>
  <c r="H84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G72" s="1"/>
  <c r="E71"/>
  <c r="F71" s="1"/>
  <c r="E57"/>
  <c r="F57" s="1"/>
  <c r="E56"/>
  <c r="F56" s="1"/>
  <c r="E55"/>
  <c r="F55" s="1"/>
  <c r="E50"/>
  <c r="F50" s="1"/>
  <c r="E47"/>
  <c r="F47" s="1"/>
  <c r="E43"/>
  <c r="F43" s="1"/>
  <c r="E41"/>
  <c r="F41" s="1"/>
  <c r="E40"/>
  <c r="F40" s="1"/>
  <c r="E39"/>
  <c r="F39" s="1"/>
  <c r="E38"/>
  <c r="F38" s="1"/>
  <c r="E22"/>
  <c r="F22" s="1"/>
  <c r="E20"/>
  <c r="F20" s="1"/>
  <c r="E18"/>
  <c r="F18" s="1"/>
  <c r="E16"/>
  <c r="F16" s="1"/>
  <c r="E15"/>
  <c r="F15" s="1"/>
  <c r="E14"/>
  <c r="F14" s="1"/>
  <c r="E13"/>
  <c r="F13" s="1"/>
  <c r="E12"/>
  <c r="F12" s="1"/>
  <c r="E11"/>
  <c r="F11" s="1"/>
  <c r="E10"/>
  <c r="F10" s="1"/>
  <c r="E9"/>
  <c r="F9" s="1"/>
  <c r="G8"/>
  <c r="E8"/>
  <c r="F8" s="1"/>
  <c r="E7"/>
  <c r="H7" s="1"/>
  <c r="E120" i="6"/>
  <c r="F120" s="1"/>
  <c r="E119"/>
  <c r="F119" s="1"/>
  <c r="E113"/>
  <c r="H113" s="1"/>
  <c r="E110"/>
  <c r="F110" s="1"/>
  <c r="E104"/>
  <c r="H104" s="1"/>
  <c r="E103"/>
  <c r="H103" s="1"/>
  <c r="E102"/>
  <c r="H102" s="1"/>
  <c r="E101"/>
  <c r="H101" s="1"/>
  <c r="E90"/>
  <c r="H90" s="1"/>
  <c r="E86"/>
  <c r="H86" s="1"/>
  <c r="E85"/>
  <c r="H85" s="1"/>
  <c r="H84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G71" s="1"/>
  <c r="E70"/>
  <c r="F70" s="1"/>
  <c r="E57"/>
  <c r="F57" s="1"/>
  <c r="E56"/>
  <c r="F56" s="1"/>
  <c r="E55"/>
  <c r="F55" s="1"/>
  <c r="E50"/>
  <c r="F50" s="1"/>
  <c r="E47"/>
  <c r="F47" s="1"/>
  <c r="E41"/>
  <c r="H41" s="1"/>
  <c r="E40"/>
  <c r="F40" s="1"/>
  <c r="E39"/>
  <c r="H39" s="1"/>
  <c r="E38"/>
  <c r="F38" s="1"/>
  <c r="E23"/>
  <c r="F23" s="1"/>
  <c r="E22"/>
  <c r="F22" s="1"/>
  <c r="E20"/>
  <c r="H20" s="1"/>
  <c r="E18"/>
  <c r="F18" s="1"/>
  <c r="E17"/>
  <c r="H17" s="1"/>
  <c r="E16"/>
  <c r="F16" s="1"/>
  <c r="E15"/>
  <c r="H15" s="1"/>
  <c r="E14"/>
  <c r="F14" s="1"/>
  <c r="E13"/>
  <c r="F13" s="1"/>
  <c r="E12"/>
  <c r="F12" s="1"/>
  <c r="E11"/>
  <c r="H11" s="1"/>
  <c r="E10"/>
  <c r="F10" s="1"/>
  <c r="E9"/>
  <c r="F9" s="1"/>
  <c r="E8"/>
  <c r="G8" s="1"/>
  <c r="E7"/>
  <c r="F7" s="1"/>
  <c r="H50" i="3"/>
  <c r="H47"/>
  <c r="H45"/>
  <c r="H43"/>
  <c r="H41"/>
  <c r="H40"/>
  <c r="H39"/>
  <c r="H38"/>
  <c r="H35"/>
  <c r="H34"/>
  <c r="H24"/>
  <c r="H23"/>
  <c r="H22"/>
  <c r="H21"/>
  <c r="H20"/>
  <c r="H18"/>
  <c r="H17"/>
  <c r="H16"/>
  <c r="H15"/>
  <c r="H14"/>
  <c r="H13"/>
  <c r="H12"/>
  <c r="H11"/>
  <c r="H10"/>
  <c r="H9"/>
  <c r="H7"/>
  <c r="G9"/>
  <c r="G8"/>
  <c r="E8"/>
  <c r="F8"/>
  <c r="G96"/>
  <c r="G77"/>
  <c r="E77"/>
  <c r="F77" s="1"/>
  <c r="F84"/>
  <c r="E96"/>
  <c r="H96" s="1"/>
  <c r="E7"/>
  <c r="F7" s="1"/>
  <c r="E9"/>
  <c r="F9" s="1"/>
  <c r="E10"/>
  <c r="F10" s="1"/>
  <c r="E11"/>
  <c r="F11" s="1"/>
  <c r="E12"/>
  <c r="F12" s="1"/>
  <c r="E13"/>
  <c r="F13" s="1"/>
  <c r="E14"/>
  <c r="F14" s="1"/>
  <c r="E15"/>
  <c r="F15" s="1"/>
  <c r="E16"/>
  <c r="F16" s="1"/>
  <c r="E17"/>
  <c r="F17" s="1"/>
  <c r="E18"/>
  <c r="F18" s="1"/>
  <c r="E20"/>
  <c r="F20" s="1"/>
  <c r="E21"/>
  <c r="F21" s="1"/>
  <c r="E22"/>
  <c r="F22" s="1"/>
  <c r="E23"/>
  <c r="F23" s="1"/>
  <c r="E24"/>
  <c r="F24" s="1"/>
  <c r="E34"/>
  <c r="F34" s="1"/>
  <c r="E35"/>
  <c r="F35" s="1"/>
  <c r="E38"/>
  <c r="F38" s="1"/>
  <c r="E39"/>
  <c r="F39" s="1"/>
  <c r="E40"/>
  <c r="F40" s="1"/>
  <c r="E41"/>
  <c r="F41" s="1"/>
  <c r="E43"/>
  <c r="F43" s="1"/>
  <c r="E45"/>
  <c r="F45" s="1"/>
  <c r="E47"/>
  <c r="F47" s="1"/>
  <c r="E50"/>
  <c r="F50" s="1"/>
  <c r="E55"/>
  <c r="F55" s="1"/>
  <c r="E56"/>
  <c r="F56" s="1"/>
  <c r="E57"/>
  <c r="F57" s="1"/>
  <c r="E59"/>
  <c r="F59" s="1"/>
  <c r="E78"/>
  <c r="H78" s="1"/>
  <c r="E79"/>
  <c r="G79" s="1"/>
  <c r="E80"/>
  <c r="G80" s="1"/>
  <c r="E81"/>
  <c r="G81" s="1"/>
  <c r="E82"/>
  <c r="H82" s="1"/>
  <c r="E83"/>
  <c r="G83" s="1"/>
  <c r="E84"/>
  <c r="G84" s="1"/>
  <c r="E85"/>
  <c r="G85" s="1"/>
  <c r="E86"/>
  <c r="H86" s="1"/>
  <c r="E87"/>
  <c r="G87" s="1"/>
  <c r="E89"/>
  <c r="G89" s="1"/>
  <c r="E90"/>
  <c r="G90" s="1"/>
  <c r="E91"/>
  <c r="H91" s="1"/>
  <c r="E92"/>
  <c r="G92" s="1"/>
  <c r="E93"/>
  <c r="G93" s="1"/>
  <c r="E103"/>
  <c r="H103" s="1"/>
  <c r="E104"/>
  <c r="G104" s="1"/>
  <c r="E107"/>
  <c r="G107" s="1"/>
  <c r="E108"/>
  <c r="F108" s="1"/>
  <c r="E109"/>
  <c r="H109" s="1"/>
  <c r="E110"/>
  <c r="G110" s="1"/>
  <c r="E112"/>
  <c r="G112" s="1"/>
  <c r="E114"/>
  <c r="G114" s="1"/>
  <c r="E116"/>
  <c r="H116" s="1"/>
  <c r="E119"/>
  <c r="H119" s="1"/>
  <c r="E124"/>
  <c r="E125"/>
  <c r="E126"/>
  <c r="E128"/>
  <c r="E76"/>
  <c r="H76" s="1"/>
  <c r="H51" i="7" l="1"/>
  <c r="H49"/>
  <c r="H33"/>
  <c r="H31"/>
  <c r="H29"/>
  <c r="H27"/>
  <c r="H25"/>
  <c r="G102"/>
  <c r="F102"/>
  <c r="G103"/>
  <c r="F113"/>
  <c r="G114"/>
  <c r="F114"/>
  <c r="G113"/>
  <c r="H22"/>
  <c r="F28" i="6"/>
  <c r="F30"/>
  <c r="F49"/>
  <c r="F91"/>
  <c r="G96"/>
  <c r="H96"/>
  <c r="H93"/>
  <c r="H114"/>
  <c r="H92"/>
  <c r="G91"/>
  <c r="H111"/>
  <c r="H107" i="7"/>
  <c r="G107"/>
  <c r="F91"/>
  <c r="G91"/>
  <c r="G93"/>
  <c r="F93"/>
  <c r="G105"/>
  <c r="F105"/>
  <c r="F89"/>
  <c r="G89"/>
  <c r="F95"/>
  <c r="G97"/>
  <c r="F97"/>
  <c r="G95"/>
  <c r="H9"/>
  <c r="H13"/>
  <c r="H71"/>
  <c r="H41"/>
  <c r="H50"/>
  <c r="F48" i="6"/>
  <c r="H33"/>
  <c r="F29"/>
  <c r="F92"/>
  <c r="G93"/>
  <c r="F41"/>
  <c r="H14"/>
  <c r="F17"/>
  <c r="G113"/>
  <c r="F8"/>
  <c r="H50"/>
  <c r="G9" i="7"/>
  <c r="H10"/>
  <c r="H14"/>
  <c r="H18"/>
  <c r="H38"/>
  <c r="H43"/>
  <c r="F7"/>
  <c r="H22" i="6"/>
  <c r="G9"/>
  <c r="H18"/>
  <c r="H70"/>
  <c r="F113"/>
  <c r="H13"/>
  <c r="H23"/>
  <c r="H10"/>
  <c r="H38"/>
  <c r="H11" i="7"/>
  <c r="H15"/>
  <c r="H20"/>
  <c r="H39"/>
  <c r="H12"/>
  <c r="H16"/>
  <c r="H40"/>
  <c r="H47"/>
  <c r="F72"/>
  <c r="G73"/>
  <c r="G74"/>
  <c r="G75"/>
  <c r="G76"/>
  <c r="G77"/>
  <c r="G78"/>
  <c r="G79"/>
  <c r="G80"/>
  <c r="G82"/>
  <c r="G84"/>
  <c r="G86"/>
  <c r="F73"/>
  <c r="F74"/>
  <c r="F75"/>
  <c r="F76"/>
  <c r="F77"/>
  <c r="F78"/>
  <c r="F79"/>
  <c r="F80"/>
  <c r="F82"/>
  <c r="F84"/>
  <c r="F86"/>
  <c r="H7" i="6"/>
  <c r="F11"/>
  <c r="H12"/>
  <c r="F15"/>
  <c r="H16"/>
  <c r="F20"/>
  <c r="F39"/>
  <c r="H40"/>
  <c r="H47"/>
  <c r="F71"/>
  <c r="G72"/>
  <c r="G73"/>
  <c r="G74"/>
  <c r="G75"/>
  <c r="G76"/>
  <c r="G77"/>
  <c r="G78"/>
  <c r="G79"/>
  <c r="G80"/>
  <c r="G81"/>
  <c r="G83"/>
  <c r="G84"/>
  <c r="G85"/>
  <c r="G86"/>
  <c r="G90"/>
  <c r="G101"/>
  <c r="G102"/>
  <c r="G103"/>
  <c r="G104"/>
  <c r="H110"/>
  <c r="H9"/>
  <c r="F72"/>
  <c r="F73"/>
  <c r="F74"/>
  <c r="F75"/>
  <c r="F76"/>
  <c r="F77"/>
  <c r="F78"/>
  <c r="F79"/>
  <c r="F80"/>
  <c r="F81"/>
  <c r="F83"/>
  <c r="F85"/>
  <c r="F86"/>
  <c r="F90"/>
  <c r="F101"/>
  <c r="F102"/>
  <c r="F103"/>
  <c r="F104"/>
  <c r="F80" i="3"/>
  <c r="G78"/>
  <c r="G82"/>
  <c r="G86"/>
  <c r="G91"/>
  <c r="G103"/>
  <c r="G109"/>
  <c r="G119"/>
  <c r="H81"/>
  <c r="H85"/>
  <c r="H90"/>
  <c r="H108"/>
  <c r="H114"/>
  <c r="G108"/>
  <c r="H80"/>
  <c r="H84"/>
  <c r="H89"/>
  <c r="H93"/>
  <c r="H107"/>
  <c r="H112"/>
  <c r="H79"/>
  <c r="H83"/>
  <c r="H87"/>
  <c r="H92"/>
  <c r="H104"/>
  <c r="H110"/>
  <c r="F96"/>
  <c r="F126"/>
  <c r="F114"/>
  <c r="F110"/>
  <c r="F90"/>
  <c r="F86"/>
  <c r="F82"/>
  <c r="F78"/>
  <c r="F119"/>
  <c r="F107"/>
  <c r="F103"/>
  <c r="F91"/>
  <c r="F87"/>
  <c r="F83"/>
  <c r="F79"/>
  <c r="F128"/>
  <c r="F124"/>
  <c r="F116"/>
  <c r="F112"/>
  <c r="F104"/>
  <c r="F92"/>
  <c r="F125"/>
  <c r="F109"/>
  <c r="F93"/>
  <c r="F89"/>
  <c r="F85"/>
  <c r="F81"/>
  <c r="F76"/>
</calcChain>
</file>

<file path=xl/sharedStrings.xml><?xml version="1.0" encoding="utf-8"?>
<sst xmlns="http://schemas.openxmlformats.org/spreadsheetml/2006/main" count="861" uniqueCount="115">
  <si>
    <t>GREENHOUSE GAS SOURCE AND SINK CATEGORIES</t>
  </si>
  <si>
    <t>Explanation for recalculations</t>
  </si>
  <si>
    <t>Previous submission (CO2-eq, kt)</t>
  </si>
  <si>
    <t>Latest submission (CO2-eq, kt)</t>
  </si>
  <si>
    <t>Difference (CO2-eq, kt)</t>
  </si>
  <si>
    <t>Difference(1) %</t>
  </si>
  <si>
    <t>Impact of recalculation on total emissions excluding LULUCF (2) %</t>
  </si>
  <si>
    <t>Impact of recalculation on total emissions including LULUCF(3) %</t>
  </si>
  <si>
    <t>Total National Emissions and Removals</t>
  </si>
  <si>
    <t>1. Energy</t>
  </si>
  <si>
    <t>3. Agriculture</t>
  </si>
  <si>
    <t>4. Land use, land-use change and forestry (net) (4)</t>
  </si>
  <si>
    <t>5. Waste</t>
  </si>
  <si>
    <t>6. Other (As specified in summary 1.A)</t>
  </si>
  <si>
    <t>Memo items:</t>
  </si>
  <si>
    <t>International bunkers</t>
  </si>
  <si>
    <t>Multilateral operations</t>
  </si>
  <si>
    <t>CO2 emissions from biomass</t>
  </si>
  <si>
    <t>CO2 captured</t>
  </si>
  <si>
    <t>Long-term storage of C in waste disposal sites</t>
  </si>
  <si>
    <t>Indirect N2O</t>
  </si>
  <si>
    <t>Indirect CO2</t>
  </si>
  <si>
    <t>(1) To be estimated the percentage change due to recalculation with respect to the previous submission (percentage change = 100 x [(LS-PS)/PS], where LS = latest submission and PS = previous submission. All cases of recalculation of the estimate of the source/sink category must be addressed and explained in the NIR.</t>
  </si>
  <si>
    <t>(4) Net CO2 emissions/removals to be reported.</t>
  </si>
  <si>
    <t xml:space="preserve">       2. Manufacturing industries and construction</t>
  </si>
  <si>
    <t xml:space="preserve">       3. Transport</t>
  </si>
  <si>
    <t xml:space="preserve">       4. Other sectors</t>
  </si>
  <si>
    <t xml:space="preserve">       1. Energy industries</t>
  </si>
  <si>
    <t xml:space="preserve">       5. Other</t>
  </si>
  <si>
    <t xml:space="preserve">       1. Solid fuels</t>
  </si>
  <si>
    <t xml:space="preserve">       2. Oil and natural gas</t>
  </si>
  <si>
    <t>2. Industrial processes and product use</t>
  </si>
  <si>
    <t xml:space="preserve">  A. Fuel combustion activities</t>
  </si>
  <si>
    <t xml:space="preserve">  B. Fugitive Emissions from Fuels</t>
  </si>
  <si>
    <t xml:space="preserve">  A. Mineral industry</t>
  </si>
  <si>
    <t xml:space="preserve">  B. Chemical industry</t>
  </si>
  <si>
    <t xml:space="preserve">  C. Metal industry</t>
  </si>
  <si>
    <t xml:space="preserve">  D. Non-energy products from fuels and solvent use</t>
  </si>
  <si>
    <t xml:space="preserve">  G. Other product manufacture and use</t>
  </si>
  <si>
    <t xml:space="preserve">  H. Other</t>
  </si>
  <si>
    <t xml:space="preserve">  A. Enteric fermentation</t>
  </si>
  <si>
    <t xml:space="preserve">  B. Manure management</t>
  </si>
  <si>
    <t xml:space="preserve">  C. Rice cultivation</t>
  </si>
  <si>
    <t xml:space="preserve">  D. Agricultural soils</t>
  </si>
  <si>
    <t xml:space="preserve">  E. Prescribed burning of savannahs</t>
  </si>
  <si>
    <t xml:space="preserve">  F. Field burning of agricultural residues</t>
  </si>
  <si>
    <t xml:space="preserve">  G. Liming</t>
  </si>
  <si>
    <t xml:space="preserve">  H. Urea application</t>
  </si>
  <si>
    <t xml:space="preserve">  I. Other carbon-containing fertilizer</t>
  </si>
  <si>
    <t xml:space="preserve">  J. Other</t>
  </si>
  <si>
    <t xml:space="preserve">  A. Forestland</t>
  </si>
  <si>
    <t xml:space="preserve">  B. Cropland</t>
  </si>
  <si>
    <t xml:space="preserve">  C. Grassland</t>
  </si>
  <si>
    <t xml:space="preserve">  D. Wetlands</t>
  </si>
  <si>
    <t xml:space="preserve">  E. Settlements</t>
  </si>
  <si>
    <t xml:space="preserve">  F. Other land</t>
  </si>
  <si>
    <t xml:space="preserve">  G. Harvested wood products</t>
  </si>
  <si>
    <t xml:space="preserve">  A. Solid waste disposal</t>
  </si>
  <si>
    <t xml:space="preserve">  B. Biological treatment of solid waste</t>
  </si>
  <si>
    <t xml:space="preserve">  C. Incineration and open burning of waste</t>
  </si>
  <si>
    <t xml:space="preserve">  D. Waste water treatment and discharge</t>
  </si>
  <si>
    <t xml:space="preserve">  E. Other</t>
  </si>
  <si>
    <t xml:space="preserve">  C. CO2 transport and storage</t>
  </si>
  <si>
    <t xml:space="preserve">       Aviation</t>
  </si>
  <si>
    <t xml:space="preserve">       Navigation</t>
  </si>
  <si>
    <r>
      <t>(2) Total emissions refer to total aggregate GHG emissions expressed in terms of CO2 equivalent,</t>
    </r>
    <r>
      <rPr>
        <b/>
        <sz val="11"/>
        <color theme="1"/>
        <rFont val="Calibri"/>
        <family val="2"/>
        <scheme val="minor"/>
      </rPr>
      <t xml:space="preserve"> excluding</t>
    </r>
    <r>
      <rPr>
        <sz val="11"/>
        <color theme="1"/>
        <rFont val="Calibri"/>
        <family val="2"/>
        <scheme val="minor"/>
      </rPr>
      <t xml:space="preserve"> GHGs from the LULUCF sector. The impact of the recalculation on the total emissions is calculated as follows: impact of recalculation (%) = 100 x [(source (LS) - source (PS))/total emissions (LS)], where LS = latest submission, PS = previous submission.</t>
    </r>
  </si>
  <si>
    <r>
      <t>(3) Total emissions refer to total aggregate GHG emissions expressed in terms of CO2 equivalent,</t>
    </r>
    <r>
      <rPr>
        <b/>
        <sz val="11"/>
        <color theme="1"/>
        <rFont val="Calibri"/>
        <family val="2"/>
        <scheme val="minor"/>
      </rPr>
      <t xml:space="preserve"> including</t>
    </r>
    <r>
      <rPr>
        <sz val="11"/>
        <color theme="1"/>
        <rFont val="Calibri"/>
        <family val="2"/>
        <scheme val="minor"/>
      </rPr>
      <t xml:space="preserve"> GHGs from the LULUCF sector. The impact of the recalculation on the total emissions is calculated as follows: impact of recalculation (%) = 100 x [(source (LS) - source (PS))/total emissions (LS)], where LS = latest submission, PS = previous submission.</t>
    </r>
  </si>
  <si>
    <r>
      <rPr>
        <b/>
        <sz val="11"/>
        <color theme="1"/>
        <rFont val="Calibri"/>
        <family val="2"/>
        <scheme val="minor"/>
      </rPr>
      <t>Implementing Regulation Article 8 Reporting on recalculations</t>
    </r>
    <r>
      <rPr>
        <sz val="11"/>
        <color theme="1"/>
        <rFont val="Calibri"/>
        <family val="2"/>
        <scheme val="minor"/>
      </rPr>
      <t xml:space="preserve">
Member States shall report the reason for recalculations of the base year or period and of year X-3 referred to in Article 7(1)(e) of Regulation (EU) No 525/2013</t>
    </r>
  </si>
  <si>
    <t>Member State:</t>
  </si>
  <si>
    <t>Gas (PFC, HFC, NF3, SF6, HFC-PFC Mix)</t>
  </si>
  <si>
    <t>Gas (CO2, N2O, CH4)</t>
  </si>
  <si>
    <t>F-gases: Total actual Emissions</t>
  </si>
  <si>
    <t>Note: Replicate table below if more gases need reporting.</t>
  </si>
  <si>
    <t>2.B.9. Flurochemical production</t>
  </si>
  <si>
    <t>2.B.10. Other</t>
  </si>
  <si>
    <t>2.C.3. Aluminium production</t>
  </si>
  <si>
    <t>2.C.4. Magnesium production</t>
  </si>
  <si>
    <t>2.C.7. Other</t>
  </si>
  <si>
    <t>2.E.1.  Integrated circuit or semiconductor</t>
  </si>
  <si>
    <t>2.E.2.  TFT flat panel display</t>
  </si>
  <si>
    <t>2.E.3.  Photovoltaics</t>
  </si>
  <si>
    <t>2.E.4.  Heat transfer fluid</t>
  </si>
  <si>
    <r>
      <t xml:space="preserve">2.E.5.  Other </t>
    </r>
    <r>
      <rPr>
        <i/>
        <sz val="9"/>
        <color indexed="8"/>
        <rFont val="Times New Roman"/>
        <family val="1"/>
      </rPr>
      <t>(as specified in table 2(II))</t>
    </r>
  </si>
  <si>
    <t>2.F.1.  Refrigeration and air conditioning</t>
  </si>
  <si>
    <t>2.F.2.  Foam blowing agents</t>
  </si>
  <si>
    <t>2.F.3.  Fire protection</t>
  </si>
  <si>
    <t>2.F.4.  Aerosols</t>
  </si>
  <si>
    <t>2.F.5.  Solvents</t>
  </si>
  <si>
    <t>2.F.6.  Other applications</t>
  </si>
  <si>
    <t>2.G.1.  Electrical equipment</t>
  </si>
  <si>
    <t>2.G.2.  SF6 and PFCs from other product use</t>
  </si>
  <si>
    <t xml:space="preserve">2.G.4.  Other </t>
  </si>
  <si>
    <t>2.H.   Other (please specify)</t>
  </si>
  <si>
    <t>Member States shall report the reason for recalculations of the base year or period and of year X-3 referred to in Article 7(1)(e) of Regulation (EU) No 525/2013</t>
  </si>
  <si>
    <t>Implementing Regulation Article 8: Reporting on recalculations</t>
  </si>
  <si>
    <t>Greenhouse gas</t>
  </si>
  <si>
    <t xml:space="preserve">Recalculated year </t>
  </si>
  <si>
    <t>Recalculated year</t>
  </si>
  <si>
    <t>x-3</t>
  </si>
  <si>
    <t>ITALY</t>
  </si>
  <si>
    <t>CO2</t>
  </si>
  <si>
    <t>base year</t>
  </si>
  <si>
    <t>CH4</t>
  </si>
  <si>
    <t>N2O</t>
  </si>
  <si>
    <t>NO</t>
  </si>
  <si>
    <t>GHG</t>
  </si>
  <si>
    <t>Total National Emissions and Removals w/o LULUCF</t>
  </si>
  <si>
    <t>Approach B has been used instead of approach A</t>
  </si>
  <si>
    <t>Revision of CO2 EF for electric arc furnaces</t>
  </si>
  <si>
    <t>Error identified in the carbon balance of iron and steel sector</t>
  </si>
  <si>
    <t>Update of activity data</t>
  </si>
  <si>
    <t>Update of urban and industrial waste activity data</t>
  </si>
  <si>
    <t>Update of wood consumption for heating activity data</t>
  </si>
  <si>
    <t>Addition of N2O estimates for land converted to settlements</t>
  </si>
  <si>
    <t>Fgases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</si>
</sst>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i/>
      <sz val="9"/>
      <color indexed="8"/>
      <name val="Times New Roman"/>
      <family val="1"/>
    </font>
    <font>
      <sz val="9"/>
      <name val="Times New Roman"/>
      <family val="1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5" fillId="0" borderId="0" applyNumberFormat="0" applyFont="0" applyFill="0" applyBorder="0" applyProtection="0">
      <alignment horizontal="left" vertical="center" indent="2"/>
    </xf>
    <xf numFmtId="0" fontId="7" fillId="0" borderId="0"/>
  </cellStyleXfs>
  <cellXfs count="20">
    <xf numFmtId="0" fontId="0" fillId="0" borderId="0" xfId="0"/>
    <xf numFmtId="0" fontId="0" fillId="2" borderId="0" xfId="0" applyFill="1"/>
    <xf numFmtId="0" fontId="0" fillId="0" borderId="0" xfId="0" applyFill="1"/>
    <xf numFmtId="0" fontId="1" fillId="0" borderId="0" xfId="0" applyFont="1" applyFill="1"/>
    <xf numFmtId="0" fontId="3" fillId="3" borderId="0" xfId="0" applyFont="1" applyFill="1" applyAlignment="1">
      <alignment wrapText="1"/>
    </xf>
    <xf numFmtId="9" fontId="0" fillId="0" borderId="0" xfId="1" applyFont="1" applyFill="1"/>
    <xf numFmtId="0" fontId="0" fillId="3" borderId="2" xfId="0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0" fillId="3" borderId="3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8" fillId="2" borderId="0" xfId="0" applyFont="1" applyFill="1"/>
    <xf numFmtId="0" fontId="0" fillId="0" borderId="1" xfId="0" quotePrefix="1" applyFill="1" applyBorder="1" applyAlignment="1">
      <alignment horizontal="right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right"/>
    </xf>
    <xf numFmtId="2" fontId="0" fillId="0" borderId="0" xfId="0" applyNumberFormat="1" applyFill="1"/>
    <xf numFmtId="1" fontId="0" fillId="0" borderId="0" xfId="0" applyNumberFormat="1" applyFill="1"/>
    <xf numFmtId="3" fontId="0" fillId="0" borderId="0" xfId="0" applyNumberFormat="1" applyFill="1"/>
    <xf numFmtId="0" fontId="0" fillId="0" borderId="0" xfId="0" applyNumberFormat="1" applyFill="1"/>
  </cellXfs>
  <cellStyles count="4">
    <cellStyle name="2x indented GHG Textfiels" xfId="2"/>
    <cellStyle name="Normale" xfId="0" builtinId="0"/>
    <cellStyle name="Percentuale" xfId="1" builtinId="5"/>
    <cellStyle name="Обычный_CRF2002 (1)" xfId="3"/>
  </cellStyles>
  <dxfs count="88">
    <dxf>
      <numFmt numFmtId="13" formatCode="0%"/>
      <fill>
        <patternFill patternType="none">
          <fgColor indexed="64"/>
          <bgColor auto="1"/>
        </patternFill>
      </fill>
    </dxf>
    <dxf>
      <numFmt numFmtId="13" formatCode="0%"/>
      <fill>
        <patternFill patternType="none">
          <fgColor indexed="64"/>
          <bgColor auto="1"/>
        </patternFill>
      </fill>
    </dxf>
    <dxf>
      <numFmt numFmtId="13" formatCode="0%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13" formatCode="0%"/>
      <fill>
        <patternFill patternType="none">
          <fgColor indexed="64"/>
          <bgColor auto="1"/>
        </patternFill>
      </fill>
    </dxf>
    <dxf>
      <numFmt numFmtId="1" formatCode="0"/>
      <fill>
        <patternFill patternType="none">
          <fgColor indexed="64"/>
          <bgColor auto="1"/>
        </patternFill>
      </fill>
    </dxf>
    <dxf>
      <numFmt numFmtId="1" formatCode="0"/>
      <fill>
        <patternFill patternType="none">
          <fgColor indexed="64"/>
          <bgColor auto="1"/>
        </patternFill>
      </fill>
    </dxf>
    <dxf>
      <numFmt numFmtId="13" formatCode="0%"/>
      <fill>
        <patternFill patternType="none">
          <fgColor indexed="64"/>
          <bgColor auto="1"/>
        </patternFill>
      </fill>
    </dxf>
    <dxf>
      <numFmt numFmtId="3" formatCode="#,##0"/>
      <fill>
        <patternFill patternType="none">
          <fgColor indexed="64"/>
          <bgColor auto="1"/>
        </patternFill>
      </fill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39997558519241921"/>
        </patternFill>
      </fill>
      <alignment horizontal="general" vertical="bottom" textRotation="0" wrapText="1" indent="0" relativeIndent="255" justifyLastLine="0" shrinkToFit="0" readingOrder="0"/>
    </dxf>
    <dxf>
      <fill>
        <patternFill patternType="none">
          <fgColor indexed="64"/>
          <bgColor auto="1"/>
        </patternFill>
      </fill>
    </dxf>
    <dxf>
      <numFmt numFmtId="13" formatCode="0%"/>
      <fill>
        <patternFill patternType="none">
          <fgColor indexed="64"/>
          <bgColor auto="1"/>
        </patternFill>
      </fill>
    </dxf>
    <dxf>
      <numFmt numFmtId="13" formatCode="0%"/>
      <fill>
        <patternFill patternType="none">
          <fgColor indexed="64"/>
          <bgColor auto="1"/>
        </patternFill>
      </fill>
    </dxf>
    <dxf>
      <numFmt numFmtId="3" formatCode="#,##0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39997558519241921"/>
        </patternFill>
      </fill>
      <alignment horizontal="general" vertical="bottom" textRotation="0" wrapText="1" indent="0" relativeIndent="255" justifyLastLine="0" shrinkToFit="0" readingOrder="0"/>
    </dxf>
    <dxf>
      <fill>
        <patternFill patternType="none">
          <fgColor indexed="64"/>
          <bgColor auto="1"/>
        </patternFill>
      </fill>
    </dxf>
    <dxf>
      <numFmt numFmtId="13" formatCode="0%"/>
      <fill>
        <patternFill patternType="none">
          <fgColor indexed="64"/>
          <bgColor auto="1"/>
        </patternFill>
      </fill>
    </dxf>
    <dxf>
      <numFmt numFmtId="13" formatCode="0%"/>
      <fill>
        <patternFill patternType="none">
          <fgColor indexed="64"/>
          <bgColor auto="1"/>
        </patternFill>
      </fill>
    </dxf>
    <dxf>
      <numFmt numFmtId="13" formatCode="0%"/>
      <fill>
        <patternFill patternType="none">
          <fgColor indexed="64"/>
          <bgColor auto="1"/>
        </patternFill>
      </fill>
    </dxf>
    <dxf>
      <numFmt numFmtId="1" formatCode="0"/>
      <fill>
        <patternFill patternType="none">
          <fgColor indexed="64"/>
          <bgColor auto="1"/>
        </patternFill>
      </fill>
    </dxf>
    <dxf>
      <numFmt numFmtId="3" formatCode="#,##0"/>
      <fill>
        <patternFill patternType="none">
          <fgColor indexed="64"/>
          <bgColor auto="1"/>
        </patternFill>
      </fill>
    </dxf>
    <dxf>
      <numFmt numFmtId="3" formatCode="#,##0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39997558519241921"/>
        </patternFill>
      </fill>
      <alignment horizontal="general" vertical="bottom" textRotation="0" wrapText="1" indent="0" relativeIndent="255" justifyLastLine="0" shrinkToFit="0" readingOrder="0"/>
    </dxf>
    <dxf>
      <fill>
        <patternFill patternType="none">
          <fgColor indexed="64"/>
          <bgColor auto="1"/>
        </patternFill>
      </fill>
    </dxf>
    <dxf>
      <numFmt numFmtId="13" formatCode="0%"/>
      <fill>
        <patternFill patternType="none">
          <fgColor indexed="64"/>
          <bgColor auto="1"/>
        </patternFill>
      </fill>
    </dxf>
    <dxf>
      <numFmt numFmtId="13" formatCode="0%"/>
      <fill>
        <patternFill patternType="none">
          <fgColor indexed="64"/>
          <bgColor auto="1"/>
        </patternFill>
      </fill>
    </dxf>
    <dxf>
      <numFmt numFmtId="13" formatCode="0%"/>
      <fill>
        <patternFill patternType="none">
          <fgColor indexed="64"/>
          <bgColor auto="1"/>
        </patternFill>
      </fill>
    </dxf>
    <dxf>
      <numFmt numFmtId="2" formatCode="0.00"/>
      <fill>
        <patternFill patternType="none">
          <fgColor indexed="64"/>
          <bgColor auto="1"/>
        </patternFill>
      </fill>
    </dxf>
    <dxf>
      <numFmt numFmtId="3" formatCode="#,##0"/>
      <fill>
        <patternFill patternType="none">
          <fgColor indexed="64"/>
          <bgColor auto="1"/>
        </patternFill>
      </fill>
    </dxf>
    <dxf>
      <numFmt numFmtId="3" formatCode="#,##0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39997558519241921"/>
        </patternFill>
      </fill>
      <alignment horizontal="general" vertical="bottom" textRotation="0" wrapText="1" indent="0" relativeIndent="255" justifyLastLine="0" shrinkToFit="0" readingOrder="0"/>
    </dxf>
    <dxf>
      <fill>
        <patternFill patternType="none">
          <fgColor indexed="64"/>
          <bgColor auto="1"/>
        </patternFill>
      </fill>
    </dxf>
    <dxf>
      <numFmt numFmtId="13" formatCode="0%"/>
      <fill>
        <patternFill patternType="none">
          <fgColor indexed="64"/>
          <bgColor auto="1"/>
        </patternFill>
      </fill>
    </dxf>
    <dxf>
      <numFmt numFmtId="13" formatCode="0%"/>
      <fill>
        <patternFill patternType="none">
          <fgColor indexed="64"/>
          <bgColor auto="1"/>
        </patternFill>
      </fill>
    </dxf>
    <dxf>
      <numFmt numFmtId="13" formatCode="0%"/>
      <fill>
        <patternFill patternType="none">
          <fgColor indexed="64"/>
          <bgColor auto="1"/>
        </patternFill>
      </fill>
    </dxf>
    <dxf>
      <numFmt numFmtId="1" formatCode="0"/>
      <fill>
        <patternFill patternType="none">
          <fgColor indexed="64"/>
          <bgColor auto="1"/>
        </patternFill>
      </fill>
    </dxf>
    <dxf>
      <numFmt numFmtId="3" formatCode="#,##0"/>
      <fill>
        <patternFill patternType="none">
          <fgColor indexed="64"/>
          <bgColor auto="1"/>
        </patternFill>
      </fill>
    </dxf>
    <dxf>
      <numFmt numFmtId="3" formatCode="#,##0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numFmt numFmtId="13" formatCode="0%"/>
      <fill>
        <patternFill patternType="none">
          <fgColor indexed="64"/>
          <bgColor auto="1"/>
        </patternFill>
      </fill>
    </dxf>
    <dxf>
      <numFmt numFmtId="13" formatCode="0%"/>
      <fill>
        <patternFill patternType="none">
          <fgColor indexed="64"/>
          <bgColor auto="1"/>
        </patternFill>
      </fill>
    </dxf>
    <dxf>
      <numFmt numFmtId="13" formatCode="0%"/>
      <fill>
        <patternFill patternType="none">
          <fgColor indexed="64"/>
          <bgColor auto="1"/>
        </patternFill>
      </fill>
    </dxf>
    <dxf>
      <numFmt numFmtId="13" formatCode="0%"/>
      <fill>
        <patternFill patternType="none">
          <fgColor indexed="64"/>
          <bgColor auto="1"/>
        </patternFill>
      </fill>
    </dxf>
    <dxf>
      <numFmt numFmtId="13" formatCode="0%"/>
      <fill>
        <patternFill patternType="none">
          <fgColor indexed="64"/>
          <bgColor auto="1"/>
        </patternFill>
      </fill>
    </dxf>
    <dxf>
      <numFmt numFmtId="13" formatCode="0%"/>
      <fill>
        <patternFill patternType="none">
          <fgColor indexed="64"/>
          <bgColor auto="1"/>
        </patternFill>
      </fill>
    </dxf>
    <dxf>
      <numFmt numFmtId="1" formatCode="0"/>
      <fill>
        <patternFill patternType="none">
          <fgColor indexed="64"/>
          <bgColor auto="1"/>
        </patternFill>
      </fill>
    </dxf>
    <dxf>
      <numFmt numFmtId="3" formatCode="#,##0"/>
      <fill>
        <patternFill patternType="none">
          <fgColor indexed="64"/>
          <bgColor auto="1"/>
        </patternFill>
      </fill>
    </dxf>
    <dxf>
      <numFmt numFmtId="2" formatCode="0.00"/>
      <fill>
        <patternFill patternType="none">
          <fgColor indexed="64"/>
          <bgColor auto="1"/>
        </patternFill>
      </fill>
    </dxf>
    <dxf>
      <numFmt numFmtId="3" formatCode="#,##0"/>
      <fill>
        <patternFill patternType="none">
          <fgColor indexed="64"/>
          <bgColor auto="1"/>
        </patternFill>
      </fill>
    </dxf>
    <dxf>
      <numFmt numFmtId="3" formatCode="#,##0"/>
      <fill>
        <patternFill patternType="none">
          <fgColor indexed="64"/>
          <bgColor auto="1"/>
        </patternFill>
      </fill>
    </dxf>
    <dxf>
      <numFmt numFmtId="3" formatCode="#,##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39997558519241921"/>
        </patternFill>
      </fill>
      <alignment horizontal="general" vertical="bottom" textRotation="0" wrapText="1" indent="0" relativeIndent="255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39997558519241921"/>
        </patternFill>
      </fill>
      <alignment horizontal="general" vertical="bottom" textRotation="0" wrapText="1" indent="0" relativeIndent="255" justifyLastLine="0" shrinkToFit="0" readingOrder="0"/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39997558519241921"/>
        </patternFill>
      </fill>
      <alignment horizontal="general" vertical="bottom" textRotation="0" wrapText="1" indent="0" relativeIndent="255" justifyLastLine="0" shrinkToFit="0" readingOrder="0"/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39997558519241921"/>
        </patternFill>
      </fill>
      <alignment horizontal="general" vertical="bottom" textRotation="0" wrapText="1" indent="0" relativeIndent="255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3" name="CH4Detail34" displayName="CH4Detail34" ref="A6:I63" totalsRowShown="0" headerRowDxfId="87" dataDxfId="86">
  <autoFilter ref="A6:I63">
    <filterColumn colId="0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name="GREENHOUSE GAS SOURCE AND SINK CATEGORIES" dataDxfId="85"/>
    <tableColumn id="9" name="Gas (CO2, N2O, CH4)" dataDxfId="84"/>
    <tableColumn id="2" name="Previous submission (CO2-eq, kt)" dataDxfId="61"/>
    <tableColumn id="3" name="Latest submission (CO2-eq, kt)" dataDxfId="57"/>
    <tableColumn id="4" name="Difference (CO2-eq, kt)" dataDxfId="56">
      <calculatedColumnFormula>CH4Detail34[[#This Row],[Latest submission (CO2-eq, kt)]]-CH4Detail34[[#This Row],[Previous submission (CO2-eq, kt)]]</calculatedColumnFormula>
    </tableColumn>
    <tableColumn id="5" name="Difference(1) %" dataDxfId="52">
      <calculatedColumnFormula>CH4Detail34[[#This Row],[Difference (CO2-eq, kt)]]/CH4Detail34[[#This Row],[Previous submission (CO2-eq, kt)]]</calculatedColumnFormula>
    </tableColumn>
    <tableColumn id="6" name="Impact of recalculation on total emissions excluding LULUCF (2) %" dataDxfId="51"/>
    <tableColumn id="7" name="Impact of recalculation on total emissions including LULUCF(3) %" dataDxfId="50">
      <calculatedColumnFormula>CH4Detail34[[#This Row],[Difference (CO2-eq, kt)]]/CH4Detail34[[#This Row],[Previous submission (CO2-eq, kt)]]</calculatedColumnFormula>
    </tableColumn>
    <tableColumn id="8" name="Explanation for recalculations" dataDxfId="8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4" name="CH4Detail345" displayName="CH4Detail345" ref="A75:I132" totalsRowShown="0" headerRowDxfId="82" dataDxfId="81">
  <autoFilter ref="A75:I132"/>
  <tableColumns count="9">
    <tableColumn id="1" name="GREENHOUSE GAS SOURCE AND SINK CATEGORIES" dataDxfId="80"/>
    <tableColumn id="9" name="Gas (CO2, N2O, CH4)" dataDxfId="79"/>
    <tableColumn id="2" name="Previous submission (CO2-eq, kt)" dataDxfId="60"/>
    <tableColumn id="3" name="Latest submission (CO2-eq, kt)" dataDxfId="59"/>
    <tableColumn id="4" name="Difference (CO2-eq, kt)" dataDxfId="58">
      <calculatedColumnFormula>CH4Detail345[[#This Row],[Latest submission (CO2-eq, kt)]]-CH4Detail345[[#This Row],[Previous submission (CO2-eq, kt)]]</calculatedColumnFormula>
    </tableColumn>
    <tableColumn id="5" name="Difference(1) %" dataDxfId="55">
      <calculatedColumnFormula>CH4Detail345[[#This Row],[Difference (CO2-eq, kt)]]/CH4Detail345[[#This Row],[Previous submission (CO2-eq, kt)]]</calculatedColumnFormula>
    </tableColumn>
    <tableColumn id="6" name="Impact of recalculation on total emissions excluding LULUCF (2) %" dataDxfId="53">
      <calculatedColumnFormula>CH4Detail345[[#This Row],[Difference (CO2-eq, kt)]]/CH4Detail345[[#This Row],[Previous submission (CO2-eq, kt)]]</calculatedColumnFormula>
    </tableColumn>
    <tableColumn id="7" name="Impact of recalculation on total emissions including LULUCF(3) %" dataDxfId="54">
      <calculatedColumnFormula>CH4Detail345[[#This Row],[Difference (CO2-eq, kt)]]/CH4Detail345[[#This Row],[Previous submission (CO2-eq, kt)]]</calculatedColumnFormula>
    </tableColumn>
    <tableColumn id="8" name="Explanation for recalculations" dataDxfId="78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9" name="CH4Detail3410" displayName="CH4Detail3410" ref="A6:I57" totalsRowShown="0" headerRowDxfId="40" dataDxfId="39">
  <autoFilter ref="A6:I57"/>
  <tableColumns count="9">
    <tableColumn id="1" name="GREENHOUSE GAS SOURCE AND SINK CATEGORIES" dataDxfId="49"/>
    <tableColumn id="9" name="Gas (CO2, N2O, CH4)" dataDxfId="48"/>
    <tableColumn id="2" name="Previous submission (CO2-eq, kt)" dataDxfId="47"/>
    <tableColumn id="3" name="Latest submission (CO2-eq, kt)" dataDxfId="46"/>
    <tableColumn id="4" name="Difference (CO2-eq, kt)" dataDxfId="45">
      <calculatedColumnFormula>CH4Detail3410[[#This Row],[Latest submission (CO2-eq, kt)]]-CH4Detail3410[[#This Row],[Previous submission (CO2-eq, kt)]]</calculatedColumnFormula>
    </tableColumn>
    <tableColumn id="5" name="Difference(1) %" dataDxfId="44">
      <calculatedColumnFormula>CH4Detail3410[[#This Row],[Difference (CO2-eq, kt)]]/CH4Detail3410[[#This Row],[Previous submission (CO2-eq, kt)]]</calculatedColumnFormula>
    </tableColumn>
    <tableColumn id="6" name="Impact of recalculation on total emissions excluding LULUCF (2) %" dataDxfId="43"/>
    <tableColumn id="7" name="Impact of recalculation on total emissions including LULUCF(3) %" dataDxfId="42">
      <calculatedColumnFormula>CH4Detail3410[[#This Row],[Difference (CO2-eq, kt)]]/CH4Detail3410[[#This Row],[Previous submission (CO2-eq, kt)]]</calculatedColumnFormula>
    </tableColumn>
    <tableColumn id="8" name="Explanation for recalculations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10" name="CH4Detail34511" displayName="CH4Detail34511" ref="A69:I120" totalsRowShown="0" headerRowDxfId="29" dataDxfId="28">
  <autoFilter ref="A69:I120"/>
  <tableColumns count="9">
    <tableColumn id="1" name="GREENHOUSE GAS SOURCE AND SINK CATEGORIES" dataDxfId="38"/>
    <tableColumn id="9" name="Gas (CO2, N2O, CH4)" dataDxfId="37"/>
    <tableColumn id="2" name="Previous submission (CO2-eq, kt)" dataDxfId="36"/>
    <tableColumn id="3" name="Latest submission (CO2-eq, kt)" dataDxfId="35"/>
    <tableColumn id="4" name="Difference (CO2-eq, kt)" dataDxfId="34">
      <calculatedColumnFormula>CH4Detail34511[[#This Row],[Latest submission (CO2-eq, kt)]]-CH4Detail34511[[#This Row],[Previous submission (CO2-eq, kt)]]</calculatedColumnFormula>
    </tableColumn>
    <tableColumn id="5" name="Difference(1) %" dataDxfId="33">
      <calculatedColumnFormula>CH4Detail34511[[#This Row],[Difference (CO2-eq, kt)]]/CH4Detail34511[[#This Row],[Previous submission (CO2-eq, kt)]]</calculatedColumnFormula>
    </tableColumn>
    <tableColumn id="6" name="Impact of recalculation on total emissions excluding LULUCF (2) %" dataDxfId="32">
      <calculatedColumnFormula>CH4Detail34511[[#This Row],[Difference (CO2-eq, kt)]]/CH4Detail34511[[#This Row],[Previous submission (CO2-eq, kt)]]</calculatedColumnFormula>
    </tableColumn>
    <tableColumn id="7" name="Impact of recalculation on total emissions including LULUCF(3) %" dataDxfId="31">
      <calculatedColumnFormula>CH4Detail34511[[#This Row],[Difference (CO2-eq, kt)]]/CH4Detail34511[[#This Row],[Previous submission (CO2-eq, kt)]]</calculatedColumnFormula>
    </tableColumn>
    <tableColumn id="8" name="Explanation for recalculations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11" name="CH4Detail3412" displayName="CH4Detail3412" ref="A6:I58" totalsRowShown="0" headerRowDxfId="18" dataDxfId="17">
  <autoFilter ref="A6:I58"/>
  <tableColumns count="9">
    <tableColumn id="1" name="GREENHOUSE GAS SOURCE AND SINK CATEGORIES" dataDxfId="27"/>
    <tableColumn id="9" name="Gas (CO2, N2O, CH4)" dataDxfId="26"/>
    <tableColumn id="2" name="Previous submission (CO2-eq, kt)" dataDxfId="25"/>
    <tableColumn id="3" name="Latest submission (CO2-eq, kt)" dataDxfId="24"/>
    <tableColumn id="4" name="Difference (CO2-eq, kt)" dataDxfId="23">
      <calculatedColumnFormula>CH4Detail3412[[#This Row],[Latest submission (CO2-eq, kt)]]-CH4Detail3412[[#This Row],[Previous submission (CO2-eq, kt)]]</calculatedColumnFormula>
    </tableColumn>
    <tableColumn id="5" name="Difference(1) %" dataDxfId="22">
      <calculatedColumnFormula>CH4Detail3412[[#This Row],[Difference (CO2-eq, kt)]]/CH4Detail3412[[#This Row],[Previous submission (CO2-eq, kt)]]</calculatedColumnFormula>
    </tableColumn>
    <tableColumn id="6" name="Impact of recalculation on total emissions excluding LULUCF (2) %" dataDxfId="21"/>
    <tableColumn id="7" name="Impact of recalculation on total emissions including LULUCF(3) %" dataDxfId="20">
      <calculatedColumnFormula>CH4Detail3412[[#This Row],[Difference (CO2-eq, kt)]]/CH4Detail3412[[#This Row],[Previous submission (CO2-eq, kt)]]</calculatedColumnFormula>
    </tableColumn>
    <tableColumn id="8" name="Explanation for recalculations" dataDxfId="19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12" name="CH4Detail34513" displayName="CH4Detail34513" ref="A70:I122" totalsRowShown="0" headerRowDxfId="10" dataDxfId="9">
  <autoFilter ref="A70:I122"/>
  <tableColumns count="9">
    <tableColumn id="1" name="GREENHOUSE GAS SOURCE AND SINK CATEGORIES" dataDxfId="16"/>
    <tableColumn id="9" name="Gas (CO2, N2O, CH4)" dataDxfId="15"/>
    <tableColumn id="2" name="Previous submission (CO2-eq, kt)" dataDxfId="14"/>
    <tableColumn id="3" name="Latest submission (CO2-eq, kt)" dataDxfId="8"/>
    <tableColumn id="4" name="Difference (CO2-eq, kt)" dataDxfId="6">
      <calculatedColumnFormula>CH4Detail34513[[#This Row],[Latest submission (CO2-eq, kt)]]-CH4Detail34513[[#This Row],[Previous submission (CO2-eq, kt)]]</calculatedColumnFormula>
    </tableColumn>
    <tableColumn id="5" name="Difference(1) %" dataDxfId="7">
      <calculatedColumnFormula>CH4Detail34513[[#This Row],[Difference (CO2-eq, kt)]]/CH4Detail34513[[#This Row],[Previous submission (CO2-eq, kt)]]</calculatedColumnFormula>
    </tableColumn>
    <tableColumn id="6" name="Impact of recalculation on total emissions excluding LULUCF (2) %" dataDxfId="13">
      <calculatedColumnFormula>CH4Detail34513[[#This Row],[Difference (CO2-eq, kt)]]/CH4Detail34513[[#This Row],[Previous submission (CO2-eq, kt)]]</calculatedColumnFormula>
    </tableColumn>
    <tableColumn id="7" name="Impact of recalculation on total emissions including LULUCF(3) %" dataDxfId="12">
      <calculatedColumnFormula>CH4Detail34513[[#This Row],[Difference (CO2-eq, kt)]]/CH4Detail34513[[#This Row],[Previous submission (CO2-eq, kt)]]</calculatedColumnFormula>
    </tableColumn>
    <tableColumn id="8" name="Explanation for recalculations" dataDxfId="1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2" name="CH4Detail3" displayName="CH4Detail3" ref="A5:I26" totalsRowShown="0" headerRowDxfId="77" dataDxfId="76">
  <autoFilter ref="A5:I26">
    <filterColumn colId="0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name="GREENHOUSE GAS SOURCE AND SINK CATEGORIES" dataDxfId="75"/>
    <tableColumn id="9" name="Gas (PFC, HFC, NF3, SF6, HFC-PFC Mix)" dataDxfId="74"/>
    <tableColumn id="2" name="Previous submission (CO2-eq, kt)" dataDxfId="73"/>
    <tableColumn id="3" name="Latest submission (CO2-eq, kt)" dataDxfId="72"/>
    <tableColumn id="4" name="Difference (CO2-eq, kt)" dataDxfId="5">
      <calculatedColumnFormula>CH4Detail3[[#This Row],[Latest submission (CO2-eq, kt)]]-CH4Detail3[[#This Row],[Previous submission (CO2-eq, kt)]]</calculatedColumnFormula>
    </tableColumn>
    <tableColumn id="5" name="Difference(1) %" dataDxfId="4">
      <calculatedColumnFormula>CH4Detail3[[#This Row],[Difference (CO2-eq, kt)]]/CH4Detail3[[#This Row],[Previous submission (CO2-eq, kt)]]</calculatedColumnFormula>
    </tableColumn>
    <tableColumn id="6" name="Impact of recalculation on total emissions excluding LULUCF (2) %" dataDxfId="1">
      <calculatedColumnFormula>CH4Detail3[[#This Row],[Difference (CO2-eq, kt)]]/N2O!C61</calculatedColumnFormula>
    </tableColumn>
    <tableColumn id="7" name="Impact of recalculation on total emissions including LULUCF(3) %" dataDxfId="0">
      <calculatedColumnFormula>CH4Detail3[[#This Row],[Difference (CO2-eq, kt)]]/N2O!C60</calculatedColumnFormula>
    </tableColumn>
    <tableColumn id="8" name="Explanation for recalculations" dataDxfId="7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6" name="CH4Detail37" displayName="CH4Detail37" ref="A39:I60" totalsRowShown="0" headerRowDxfId="70" dataDxfId="69">
  <autoFilter ref="A39:I60"/>
  <tableColumns count="9">
    <tableColumn id="1" name="GREENHOUSE GAS SOURCE AND SINK CATEGORIES" dataDxfId="68"/>
    <tableColumn id="9" name="Gas (PFC, HFC, NF3, SF6, HFC-PFC Mix)" dataDxfId="67"/>
    <tableColumn id="2" name="Previous submission (CO2-eq, kt)" dataDxfId="66"/>
    <tableColumn id="3" name="Latest submission (CO2-eq, kt)" dataDxfId="65"/>
    <tableColumn id="4" name="Difference (CO2-eq, kt)" dataDxfId="3">
      <calculatedColumnFormula>CH4Detail37[[#This Row],[Latest submission (CO2-eq, kt)]]-CH4Detail37[[#This Row],[Previous submission (CO2-eq, kt)]]</calculatedColumnFormula>
    </tableColumn>
    <tableColumn id="5" name="Difference(1) %" dataDxfId="2">
      <calculatedColumnFormula>CH4Detail37[[#This Row],[Difference (CO2-eq, kt)]]/CH4Detail37[[#This Row],[Previous submission (CO2-eq, kt)]]</calculatedColumnFormula>
    </tableColumn>
    <tableColumn id="6" name="Impact of recalculation on total emissions excluding LULUCF (2) %" dataDxfId="64"/>
    <tableColumn id="7" name="Impact of recalculation on total emissions including LULUCF(3) %" dataDxfId="63"/>
    <tableColumn id="8" name="Explanation for recalculations" dataDxfId="6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table" Target="../tables/table5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7"/>
  <sheetViews>
    <sheetView tabSelected="1" topLeftCell="A64" zoomScaleNormal="100" workbookViewId="0">
      <selection activeCell="A138" sqref="A138"/>
    </sheetView>
  </sheetViews>
  <sheetFormatPr defaultColWidth="9.109375" defaultRowHeight="14.4"/>
  <cols>
    <col min="1" max="1" width="45.33203125" style="1" customWidth="1"/>
    <col min="2" max="2" width="16.21875" style="1" customWidth="1"/>
    <col min="3" max="4" width="15.88671875" style="1" customWidth="1"/>
    <col min="5" max="6" width="16.109375" style="1" customWidth="1"/>
    <col min="7" max="7" width="21.5546875" style="1" customWidth="1"/>
    <col min="8" max="8" width="24.5546875" style="1" customWidth="1"/>
    <col min="9" max="9" width="34.109375" style="1" customWidth="1"/>
    <col min="10" max="16384" width="9.109375" style="1"/>
  </cols>
  <sheetData>
    <row r="1" spans="1:9" ht="21">
      <c r="A1" s="11" t="s">
        <v>94</v>
      </c>
    </row>
    <row r="2" spans="1:9" ht="33" customHeight="1">
      <c r="A2" s="14" t="s">
        <v>93</v>
      </c>
      <c r="B2" s="14"/>
      <c r="C2" s="14"/>
      <c r="D2" s="14"/>
      <c r="E2" s="14"/>
      <c r="F2" s="14"/>
      <c r="G2" s="14"/>
      <c r="H2" s="14"/>
      <c r="I2" s="14"/>
    </row>
    <row r="3" spans="1:9">
      <c r="A3" s="8" t="s">
        <v>68</v>
      </c>
      <c r="B3" s="9" t="s">
        <v>99</v>
      </c>
    </row>
    <row r="4" spans="1:9">
      <c r="A4" s="6" t="s">
        <v>96</v>
      </c>
      <c r="B4" s="7" t="s">
        <v>98</v>
      </c>
    </row>
    <row r="5" spans="1:9">
      <c r="A5" s="6" t="s">
        <v>95</v>
      </c>
      <c r="B5" s="15" t="s">
        <v>100</v>
      </c>
      <c r="C5" s="10" t="s">
        <v>72</v>
      </c>
    </row>
    <row r="6" spans="1:9" ht="81" customHeight="1">
      <c r="A6" s="4" t="s">
        <v>0</v>
      </c>
      <c r="B6" s="4" t="s">
        <v>70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1</v>
      </c>
    </row>
    <row r="7" spans="1:9">
      <c r="A7" s="3" t="s">
        <v>8</v>
      </c>
      <c r="B7" s="3" t="s">
        <v>105</v>
      </c>
      <c r="C7" s="18">
        <v>403185.93393621041</v>
      </c>
      <c r="D7" s="18">
        <v>408062.56052194478</v>
      </c>
      <c r="E7" s="17">
        <f>CH4Detail34[[#This Row],[Latest submission (CO2-eq, kt)]]-CH4Detail34[[#This Row],[Previous submission (CO2-eq, kt)]]</f>
        <v>4876.6265857343678</v>
      </c>
      <c r="F7" s="5">
        <f>CH4Detail34[[#This Row],[Difference (CO2-eq, kt)]]/CH4Detail34[[#This Row],[Previous submission (CO2-eq, kt)]]</f>
        <v>1.209522995538311E-2</v>
      </c>
      <c r="G7" s="5"/>
      <c r="H7" s="5">
        <f>CH4Detail34[[#This Row],[Difference (CO2-eq, kt)]]/CH4Detail34[[#This Row],[Previous submission (CO2-eq, kt)]]</f>
        <v>1.209522995538311E-2</v>
      </c>
      <c r="I7" s="2"/>
    </row>
    <row r="8" spans="1:9">
      <c r="A8" s="3" t="s">
        <v>106</v>
      </c>
      <c r="B8" s="3" t="s">
        <v>105</v>
      </c>
      <c r="C8" s="18">
        <v>437267.50013164867</v>
      </c>
      <c r="D8" s="18">
        <v>438887.36955457862</v>
      </c>
      <c r="E8" s="17">
        <f>CH4Detail34[[#This Row],[Latest submission (CO2-eq, kt)]]-CH4Detail34[[#This Row],[Previous submission (CO2-eq, kt)]]</f>
        <v>1619.8694229299435</v>
      </c>
      <c r="F8" s="5">
        <f>CH4Detail34[[#This Row],[Difference (CO2-eq, kt)]]/CH4Detail34[[#This Row],[Previous submission (CO2-eq, kt)]]</f>
        <v>3.7045273715568786E-3</v>
      </c>
      <c r="G8" s="5">
        <f>CH4Detail34[[#This Row],[Difference (CO2-eq, kt)]]/CH4Detail34[[#This Row],[Previous submission (CO2-eq, kt)]]</f>
        <v>3.7045273715568786E-3</v>
      </c>
      <c r="H8" s="5"/>
      <c r="I8" s="2"/>
    </row>
    <row r="9" spans="1:9">
      <c r="A9" s="3" t="s">
        <v>9</v>
      </c>
      <c r="B9" s="3" t="s">
        <v>100</v>
      </c>
      <c r="C9" s="18">
        <v>343662.50904976221</v>
      </c>
      <c r="D9" s="18">
        <v>344986.83440884575</v>
      </c>
      <c r="E9" s="17">
        <f>CH4Detail34[[#This Row],[Latest submission (CO2-eq, kt)]]-CH4Detail34[[#This Row],[Previous submission (CO2-eq, kt)]]</f>
        <v>1324.3253590835375</v>
      </c>
      <c r="F9" s="5">
        <f>CH4Detail34[[#This Row],[Difference (CO2-eq, kt)]]/CH4Detail34[[#This Row],[Previous submission (CO2-eq, kt)]]</f>
        <v>3.8535636684529227E-3</v>
      </c>
      <c r="G9" s="5">
        <f>CH4Detail34[[#This Row],[Difference (CO2-eq, kt)]]/$C$8</f>
        <v>3.0286388965217429E-3</v>
      </c>
      <c r="H9" s="5">
        <f>CH4Detail34[[#This Row],[Difference (CO2-eq, kt)]]/$C$7</f>
        <v>3.2846516894933743E-3</v>
      </c>
      <c r="I9" s="2"/>
    </row>
    <row r="10" spans="1:9">
      <c r="A10" s="2" t="s">
        <v>32</v>
      </c>
      <c r="B10" s="2" t="s">
        <v>100</v>
      </c>
      <c r="C10" s="18">
        <v>340984.64126829855</v>
      </c>
      <c r="D10" s="18">
        <v>342308.96092524956</v>
      </c>
      <c r="E10" s="17">
        <f>CH4Detail34[[#This Row],[Latest submission (CO2-eq, kt)]]-CH4Detail34[[#This Row],[Previous submission (CO2-eq, kt)]]</f>
        <v>1324.3196569510037</v>
      </c>
      <c r="F10" s="5">
        <f>CH4Detail34[[#This Row],[Difference (CO2-eq, kt)]]/CH4Detail34[[#This Row],[Previous submission (CO2-eq, kt)]]</f>
        <v>3.8838102854872663E-3</v>
      </c>
      <c r="G10" s="5">
        <v>3.0286388965217429E-3</v>
      </c>
      <c r="H10" s="5">
        <f>CH4Detail34[[#This Row],[Difference (CO2-eq, kt)]]/$C$7</f>
        <v>3.2846375468062075E-3</v>
      </c>
      <c r="I10" s="2"/>
    </row>
    <row r="11" spans="1:9">
      <c r="A11" s="2" t="s">
        <v>27</v>
      </c>
      <c r="B11" s="2" t="s">
        <v>100</v>
      </c>
      <c r="C11" s="18">
        <v>107911.74792479213</v>
      </c>
      <c r="D11" s="18">
        <v>107913.1865685509</v>
      </c>
      <c r="E11" s="17">
        <f>CH4Detail34[[#This Row],[Latest submission (CO2-eq, kt)]]-CH4Detail34[[#This Row],[Previous submission (CO2-eq, kt)]]</f>
        <v>1.4386437587672845</v>
      </c>
      <c r="F11" s="5">
        <f>CH4Detail34[[#This Row],[Difference (CO2-eq, kt)]]/CH4Detail34[[#This Row],[Previous submission (CO2-eq, kt)]]</f>
        <v>1.3331669502470954E-5</v>
      </c>
      <c r="G11" s="5">
        <v>3.0286388965217429E-3</v>
      </c>
      <c r="H11" s="5">
        <f>CH4Detail34[[#This Row],[Difference (CO2-eq, kt)]]/$C$7</f>
        <v>3.5681893580020025E-6</v>
      </c>
      <c r="I11" s="2"/>
    </row>
    <row r="12" spans="1:9">
      <c r="A12" s="2" t="s">
        <v>24</v>
      </c>
      <c r="B12" s="2" t="s">
        <v>100</v>
      </c>
      <c r="C12" s="18">
        <v>48724.609425118266</v>
      </c>
      <c r="D12" s="18">
        <v>50036.969560424172</v>
      </c>
      <c r="E12" s="17">
        <f>CH4Detail34[[#This Row],[Latest submission (CO2-eq, kt)]]-CH4Detail34[[#This Row],[Previous submission (CO2-eq, kt)]]</f>
        <v>1312.3601353059057</v>
      </c>
      <c r="F12" s="5">
        <f>CH4Detail34[[#This Row],[Difference (CO2-eq, kt)]]/CH4Detail34[[#This Row],[Previous submission (CO2-eq, kt)]]</f>
        <v>2.6934236124001937E-2</v>
      </c>
      <c r="G12" s="5">
        <v>3.0286388965217429E-3</v>
      </c>
      <c r="H12" s="5">
        <f>CH4Detail34[[#This Row],[Difference (CO2-eq, kt)]]/$C$7</f>
        <v>3.2549749999798835E-3</v>
      </c>
      <c r="I12" s="2" t="s">
        <v>109</v>
      </c>
    </row>
    <row r="13" spans="1:9">
      <c r="A13" s="2" t="s">
        <v>25</v>
      </c>
      <c r="B13" s="2" t="s">
        <v>100</v>
      </c>
      <c r="C13" s="18">
        <v>102276.52547477798</v>
      </c>
      <c r="D13" s="18">
        <v>102276.61261296607</v>
      </c>
      <c r="E13" s="17">
        <f>CH4Detail34[[#This Row],[Latest submission (CO2-eq, kt)]]-CH4Detail34[[#This Row],[Previous submission (CO2-eq, kt)]]</f>
        <v>8.7138188086100854E-2</v>
      </c>
      <c r="F13" s="5">
        <f>CH4Detail34[[#This Row],[Difference (CO2-eq, kt)]]/CH4Detail34[[#This Row],[Previous submission (CO2-eq, kt)]]</f>
        <v>8.5198619802145764E-7</v>
      </c>
      <c r="G13" s="5">
        <v>3.0286388965217429E-3</v>
      </c>
      <c r="H13" s="5">
        <f>CH4Detail34[[#This Row],[Difference (CO2-eq, kt)]]/$C$7</f>
        <v>2.1612407763185341E-7</v>
      </c>
      <c r="I13" s="2"/>
    </row>
    <row r="14" spans="1:9">
      <c r="A14" s="2" t="s">
        <v>26</v>
      </c>
      <c r="B14" s="2" t="s">
        <v>100</v>
      </c>
      <c r="C14" s="18">
        <v>81487.326081404055</v>
      </c>
      <c r="D14" s="18">
        <v>81497.756684372522</v>
      </c>
      <c r="E14" s="17">
        <f>CH4Detail34[[#This Row],[Latest submission (CO2-eq, kt)]]-CH4Detail34[[#This Row],[Previous submission (CO2-eq, kt)]]</f>
        <v>10.430602968466701</v>
      </c>
      <c r="F14" s="5">
        <f>CH4Detail34[[#This Row],[Difference (CO2-eq, kt)]]/CH4Detail34[[#This Row],[Previous submission (CO2-eq, kt)]]</f>
        <v>1.2800276398868159E-4</v>
      </c>
      <c r="G14" s="5">
        <v>3.0286388965217429E-3</v>
      </c>
      <c r="H14" s="5">
        <f>CH4Detail34[[#This Row],[Difference (CO2-eq, kt)]]/$C$7</f>
        <v>2.5870453531538545E-5</v>
      </c>
      <c r="I14" s="2"/>
    </row>
    <row r="15" spans="1:9">
      <c r="A15" s="2" t="s">
        <v>28</v>
      </c>
      <c r="B15" s="2" t="s">
        <v>100</v>
      </c>
      <c r="C15" s="18">
        <v>584.43236220611072</v>
      </c>
      <c r="D15" s="18">
        <v>584.43549893591671</v>
      </c>
      <c r="E15" s="17">
        <f>CH4Detail34[[#This Row],[Latest submission (CO2-eq, kt)]]-CH4Detail34[[#This Row],[Previous submission (CO2-eq, kt)]]</f>
        <v>3.1367298059876703E-3</v>
      </c>
      <c r="F15" s="5">
        <f>CH4Detail34[[#This Row],[Difference (CO2-eq, kt)]]/CH4Detail34[[#This Row],[Previous submission (CO2-eq, kt)]]</f>
        <v>5.3671391401858152E-6</v>
      </c>
      <c r="G15" s="5">
        <v>3.0286388965217429E-3</v>
      </c>
      <c r="H15" s="5">
        <f>CH4Detail34[[#This Row],[Difference (CO2-eq, kt)]]/$C$7</f>
        <v>7.7798592211898549E-9</v>
      </c>
      <c r="I15" s="2"/>
    </row>
    <row r="16" spans="1:9">
      <c r="A16" s="2" t="s">
        <v>33</v>
      </c>
      <c r="B16" s="2" t="s">
        <v>100</v>
      </c>
      <c r="C16" s="18">
        <v>2677.8677814636926</v>
      </c>
      <c r="D16" s="18">
        <v>2677.8734835961641</v>
      </c>
      <c r="E16" s="17">
        <f>CH4Detail34[[#This Row],[Latest submission (CO2-eq, kt)]]-CH4Detail34[[#This Row],[Previous submission (CO2-eq, kt)]]</f>
        <v>5.7021324714696675E-3</v>
      </c>
      <c r="F16" s="5">
        <f>CH4Detail34[[#This Row],[Difference (CO2-eq, kt)]]/CH4Detail34[[#This Row],[Previous submission (CO2-eq, kt)]]</f>
        <v>2.1293554935535112E-6</v>
      </c>
      <c r="G16" s="5">
        <v>3.0286388965217429E-3</v>
      </c>
      <c r="H16" s="5">
        <f>CH4Detail34[[#This Row],[Difference (CO2-eq, kt)]]/$C$7</f>
        <v>1.4142687012418999E-8</v>
      </c>
      <c r="I16" s="2"/>
    </row>
    <row r="17" spans="1:9">
      <c r="A17" s="2" t="s">
        <v>29</v>
      </c>
      <c r="B17" s="2" t="s">
        <v>100</v>
      </c>
      <c r="C17" s="18">
        <v>3.2906534545589998E-2</v>
      </c>
      <c r="D17" s="18">
        <v>3.2906534545589998E-2</v>
      </c>
      <c r="E17" s="17">
        <f>CH4Detail34[[#This Row],[Latest submission (CO2-eq, kt)]]-CH4Detail34[[#This Row],[Previous submission (CO2-eq, kt)]]</f>
        <v>0</v>
      </c>
      <c r="F17" s="5">
        <f>CH4Detail34[[#This Row],[Difference (CO2-eq, kt)]]/CH4Detail34[[#This Row],[Previous submission (CO2-eq, kt)]]</f>
        <v>0</v>
      </c>
      <c r="G17" s="5">
        <v>3.0286388965217429E-3</v>
      </c>
      <c r="H17" s="5">
        <f>CH4Detail34[[#This Row],[Difference (CO2-eq, kt)]]/$C$7</f>
        <v>0</v>
      </c>
      <c r="I17" s="2"/>
    </row>
    <row r="18" spans="1:9">
      <c r="A18" s="2" t="s">
        <v>30</v>
      </c>
      <c r="B18" s="2" t="s">
        <v>100</v>
      </c>
      <c r="C18" s="18">
        <v>2677.8348749291467</v>
      </c>
      <c r="D18" s="18">
        <v>2677.8405770616187</v>
      </c>
      <c r="E18" s="17">
        <f>CH4Detail34[[#This Row],[Latest submission (CO2-eq, kt)]]-CH4Detail34[[#This Row],[Previous submission (CO2-eq, kt)]]</f>
        <v>5.7021324719244149E-3</v>
      </c>
      <c r="F18" s="5">
        <f>CH4Detail34[[#This Row],[Difference (CO2-eq, kt)]]/CH4Detail34[[#This Row],[Previous submission (CO2-eq, kt)]]</f>
        <v>2.1293816602770508E-6</v>
      </c>
      <c r="G18" s="5">
        <v>3.0286388965217429E-3</v>
      </c>
      <c r="H18" s="5">
        <f>CH4Detail34[[#This Row],[Difference (CO2-eq, kt)]]/$C$7</f>
        <v>1.4142687013546883E-8</v>
      </c>
      <c r="I18" s="2"/>
    </row>
    <row r="19" spans="1:9">
      <c r="A19" s="2" t="s">
        <v>62</v>
      </c>
      <c r="B19" s="2" t="s">
        <v>100</v>
      </c>
      <c r="C19" s="18"/>
      <c r="D19" s="18"/>
      <c r="E19" s="17"/>
      <c r="F19" s="5"/>
      <c r="G19" s="5"/>
      <c r="H19" s="5"/>
      <c r="I19" s="2"/>
    </row>
    <row r="20" spans="1:9">
      <c r="A20" s="3" t="s">
        <v>31</v>
      </c>
      <c r="B20" s="3" t="s">
        <v>100</v>
      </c>
      <c r="C20" s="18">
        <v>16101.88706401765</v>
      </c>
      <c r="D20" s="18">
        <v>16394.0842847555</v>
      </c>
      <c r="E20" s="17">
        <f>CH4Detail34[[#This Row],[Latest submission (CO2-eq, kt)]]-CH4Detail34[[#This Row],[Previous submission (CO2-eq, kt)]]</f>
        <v>292.19722073784942</v>
      </c>
      <c r="F20" s="5">
        <f>CH4Detail34[[#This Row],[Difference (CO2-eq, kt)]]/CH4Detail34[[#This Row],[Previous submission (CO2-eq, kt)]]</f>
        <v>1.8146768734381005E-2</v>
      </c>
      <c r="G20" s="5">
        <v>3.0286388965217429E-3</v>
      </c>
      <c r="H20" s="5">
        <f>CH4Detail34[[#This Row],[Difference (CO2-eq, kt)]]/$C$7</f>
        <v>7.2472077060128557E-4</v>
      </c>
      <c r="I20" s="2"/>
    </row>
    <row r="21" spans="1:9">
      <c r="A21" s="2" t="s">
        <v>34</v>
      </c>
      <c r="B21" s="2" t="s">
        <v>100</v>
      </c>
      <c r="C21" s="18">
        <v>12289.693764067733</v>
      </c>
      <c r="D21" s="18">
        <v>12289.693764067733</v>
      </c>
      <c r="E21" s="17">
        <f>CH4Detail34[[#This Row],[Latest submission (CO2-eq, kt)]]-CH4Detail34[[#This Row],[Previous submission (CO2-eq, kt)]]</f>
        <v>0</v>
      </c>
      <c r="F21" s="5">
        <f>CH4Detail34[[#This Row],[Difference (CO2-eq, kt)]]/CH4Detail34[[#This Row],[Previous submission (CO2-eq, kt)]]</f>
        <v>0</v>
      </c>
      <c r="G21" s="5">
        <v>3.0286388965217429E-3</v>
      </c>
      <c r="H21" s="5">
        <f>CH4Detail34[[#This Row],[Difference (CO2-eq, kt)]]/$C$7</f>
        <v>0</v>
      </c>
      <c r="I21" s="2"/>
    </row>
    <row r="22" spans="1:9">
      <c r="A22" s="2" t="s">
        <v>35</v>
      </c>
      <c r="B22" s="2" t="s">
        <v>100</v>
      </c>
      <c r="C22" s="18">
        <v>1335.6236549315499</v>
      </c>
      <c r="D22" s="18">
        <v>1335.6236549315499</v>
      </c>
      <c r="E22" s="17">
        <f>CH4Detail34[[#This Row],[Latest submission (CO2-eq, kt)]]-CH4Detail34[[#This Row],[Previous submission (CO2-eq, kt)]]</f>
        <v>0</v>
      </c>
      <c r="F22" s="5">
        <f>CH4Detail34[[#This Row],[Difference (CO2-eq, kt)]]/CH4Detail34[[#This Row],[Previous submission (CO2-eq, kt)]]</f>
        <v>0</v>
      </c>
      <c r="G22" s="5">
        <v>3.0286388965217429E-3</v>
      </c>
      <c r="H22" s="5">
        <f>CH4Detail34[[#This Row],[Difference (CO2-eq, kt)]]/$C$7</f>
        <v>0</v>
      </c>
      <c r="I22" s="2"/>
    </row>
    <row r="23" spans="1:9">
      <c r="A23" s="2" t="s">
        <v>36</v>
      </c>
      <c r="B23" s="2" t="s">
        <v>100</v>
      </c>
      <c r="C23" s="18">
        <v>1191.5534140132397</v>
      </c>
      <c r="D23" s="18">
        <v>1475.5062467707412</v>
      </c>
      <c r="E23" s="17">
        <f>CH4Detail34[[#This Row],[Latest submission (CO2-eq, kt)]]-CH4Detail34[[#This Row],[Previous submission (CO2-eq, kt)]]</f>
        <v>283.95283275750148</v>
      </c>
      <c r="F23" s="5">
        <f>CH4Detail34[[#This Row],[Difference (CO2-eq, kt)]]/CH4Detail34[[#This Row],[Previous submission (CO2-eq, kt)]]</f>
        <v>0.23830474523263495</v>
      </c>
      <c r="G23" s="5">
        <v>3.0286388965217429E-3</v>
      </c>
      <c r="H23" s="5">
        <f>CH4Detail34[[#This Row],[Difference (CO2-eq, kt)]]/$C$7</f>
        <v>7.0427266642299766E-4</v>
      </c>
      <c r="I23" s="2" t="s">
        <v>108</v>
      </c>
    </row>
    <row r="24" spans="1:9">
      <c r="A24" s="2" t="s">
        <v>37</v>
      </c>
      <c r="B24" s="2" t="s">
        <v>100</v>
      </c>
      <c r="C24" s="18">
        <v>1285.016231005128</v>
      </c>
      <c r="D24" s="18">
        <v>1293.2606189854769</v>
      </c>
      <c r="E24" s="17">
        <f>CH4Detail34[[#This Row],[Latest submission (CO2-eq, kt)]]-CH4Detail34[[#This Row],[Previous submission (CO2-eq, kt)]]</f>
        <v>8.2443879803488471</v>
      </c>
      <c r="F24" s="5">
        <f>CH4Detail34[[#This Row],[Difference (CO2-eq, kt)]]/CH4Detail34[[#This Row],[Previous submission (CO2-eq, kt)]]</f>
        <v>6.4157850939362548E-3</v>
      </c>
      <c r="G24" s="5">
        <v>3.0286388965217429E-3</v>
      </c>
      <c r="H24" s="5">
        <f>CH4Detail34[[#This Row],[Difference (CO2-eq, kt)]]/$C$7</f>
        <v>2.0448104178290165E-5</v>
      </c>
      <c r="I24" s="2"/>
    </row>
    <row r="25" spans="1:9">
      <c r="A25" s="2" t="s">
        <v>38</v>
      </c>
      <c r="B25" s="2" t="s">
        <v>100</v>
      </c>
      <c r="C25" s="18"/>
      <c r="D25" s="18"/>
      <c r="E25" s="17"/>
      <c r="F25" s="5"/>
      <c r="G25" s="5"/>
      <c r="H25" s="5"/>
      <c r="I25" s="2"/>
    </row>
    <row r="26" spans="1:9">
      <c r="A26" s="2" t="s">
        <v>39</v>
      </c>
      <c r="B26" s="2" t="s">
        <v>100</v>
      </c>
      <c r="C26" s="18"/>
      <c r="D26" s="18"/>
      <c r="E26" s="17"/>
      <c r="F26" s="5"/>
      <c r="G26" s="5"/>
      <c r="H26" s="5"/>
      <c r="I26" s="2"/>
    </row>
    <row r="27" spans="1:9">
      <c r="A27" s="3" t="s">
        <v>10</v>
      </c>
      <c r="B27" s="3" t="s">
        <v>100</v>
      </c>
      <c r="C27" s="18"/>
      <c r="D27" s="18"/>
      <c r="E27" s="17"/>
      <c r="F27" s="5"/>
      <c r="G27" s="5"/>
      <c r="H27" s="5"/>
      <c r="I27" s="2"/>
    </row>
    <row r="28" spans="1:9">
      <c r="A28" s="2" t="s">
        <v>40</v>
      </c>
      <c r="B28" s="2" t="s">
        <v>100</v>
      </c>
      <c r="C28" s="18"/>
      <c r="D28" s="18"/>
      <c r="E28" s="17"/>
      <c r="F28" s="5"/>
      <c r="G28" s="5"/>
      <c r="H28" s="5"/>
      <c r="I28" s="2"/>
    </row>
    <row r="29" spans="1:9">
      <c r="A29" s="2" t="s">
        <v>41</v>
      </c>
      <c r="B29" s="2" t="s">
        <v>100</v>
      </c>
      <c r="C29" s="18"/>
      <c r="D29" s="18"/>
      <c r="E29" s="17"/>
      <c r="F29" s="5"/>
      <c r="G29" s="5"/>
      <c r="H29" s="5"/>
      <c r="I29" s="2"/>
    </row>
    <row r="30" spans="1:9">
      <c r="A30" s="2" t="s">
        <v>42</v>
      </c>
      <c r="B30" s="2" t="s">
        <v>100</v>
      </c>
      <c r="C30" s="18"/>
      <c r="D30" s="18"/>
      <c r="E30" s="17"/>
      <c r="F30" s="5"/>
      <c r="G30" s="5"/>
      <c r="H30" s="5"/>
      <c r="I30" s="2"/>
    </row>
    <row r="31" spans="1:9">
      <c r="A31" s="2" t="s">
        <v>43</v>
      </c>
      <c r="B31" s="2" t="s">
        <v>100</v>
      </c>
      <c r="C31" s="18"/>
      <c r="D31" s="18"/>
      <c r="E31" s="17"/>
      <c r="F31" s="5"/>
      <c r="G31" s="5"/>
      <c r="H31" s="5"/>
      <c r="I31" s="2"/>
    </row>
    <row r="32" spans="1:9">
      <c r="A32" s="2" t="s">
        <v>44</v>
      </c>
      <c r="B32" s="2" t="s">
        <v>100</v>
      </c>
      <c r="C32" s="18"/>
      <c r="D32" s="18"/>
      <c r="E32" s="17"/>
      <c r="F32" s="5"/>
      <c r="G32" s="5"/>
      <c r="H32" s="5"/>
      <c r="I32" s="2"/>
    </row>
    <row r="33" spans="1:9">
      <c r="A33" s="2" t="s">
        <v>45</v>
      </c>
      <c r="B33" s="2" t="s">
        <v>100</v>
      </c>
      <c r="C33" s="18"/>
      <c r="D33" s="18"/>
      <c r="E33" s="17"/>
      <c r="F33" s="5"/>
      <c r="G33" s="5"/>
      <c r="H33" s="5"/>
      <c r="I33" s="2"/>
    </row>
    <row r="34" spans="1:9">
      <c r="A34" s="2" t="s">
        <v>46</v>
      </c>
      <c r="B34" s="2" t="s">
        <v>100</v>
      </c>
      <c r="C34" s="18">
        <v>13.611136</v>
      </c>
      <c r="D34" s="18">
        <v>13.611136</v>
      </c>
      <c r="E34" s="17">
        <f>CH4Detail34[[#This Row],[Latest submission (CO2-eq, kt)]]-CH4Detail34[[#This Row],[Previous submission (CO2-eq, kt)]]</f>
        <v>0</v>
      </c>
      <c r="F34" s="5">
        <f>CH4Detail34[[#This Row],[Difference (CO2-eq, kt)]]/CH4Detail34[[#This Row],[Previous submission (CO2-eq, kt)]]</f>
        <v>0</v>
      </c>
      <c r="G34" s="5">
        <v>3.0286388965217429E-3</v>
      </c>
      <c r="H34" s="5">
        <f>CH4Detail34[[#This Row],[Difference (CO2-eq, kt)]]/$C$7</f>
        <v>0</v>
      </c>
      <c r="I34" s="2"/>
    </row>
    <row r="35" spans="1:9">
      <c r="A35" s="2" t="s">
        <v>47</v>
      </c>
      <c r="B35" s="2" t="s">
        <v>100</v>
      </c>
      <c r="C35" s="18">
        <v>450.41934666666663</v>
      </c>
      <c r="D35" s="18">
        <v>450.41934666666663</v>
      </c>
      <c r="E35" s="17">
        <f>CH4Detail34[[#This Row],[Latest submission (CO2-eq, kt)]]-CH4Detail34[[#This Row],[Previous submission (CO2-eq, kt)]]</f>
        <v>0</v>
      </c>
      <c r="F35" s="5">
        <f>CH4Detail34[[#This Row],[Difference (CO2-eq, kt)]]/CH4Detail34[[#This Row],[Previous submission (CO2-eq, kt)]]</f>
        <v>0</v>
      </c>
      <c r="G35" s="5">
        <v>3.0286388965217429E-3</v>
      </c>
      <c r="H35" s="5">
        <f>CH4Detail34[[#This Row],[Difference (CO2-eq, kt)]]/$C$7</f>
        <v>0</v>
      </c>
      <c r="I35" s="2"/>
    </row>
    <row r="36" spans="1:9">
      <c r="A36" s="2" t="s">
        <v>48</v>
      </c>
      <c r="B36" s="2" t="s">
        <v>100</v>
      </c>
      <c r="C36" s="18"/>
      <c r="D36" s="18"/>
      <c r="E36" s="17"/>
      <c r="F36" s="5"/>
      <c r="G36" s="5"/>
      <c r="H36" s="5"/>
      <c r="I36" s="2"/>
    </row>
    <row r="37" spans="1:9">
      <c r="A37" s="2" t="s">
        <v>49</v>
      </c>
      <c r="B37" s="2" t="s">
        <v>100</v>
      </c>
      <c r="C37" s="18"/>
      <c r="D37" s="18"/>
      <c r="E37" s="17"/>
      <c r="F37" s="5"/>
      <c r="G37" s="5"/>
      <c r="H37" s="5"/>
      <c r="I37" s="2"/>
    </row>
    <row r="38" spans="1:9">
      <c r="A38" s="3" t="s">
        <v>11</v>
      </c>
      <c r="B38" s="3" t="s">
        <v>100</v>
      </c>
      <c r="C38" s="18">
        <v>-34317.586182268467</v>
      </c>
      <c r="D38" s="18">
        <v>-31739.060520232568</v>
      </c>
      <c r="E38" s="17">
        <f>CH4Detail34[[#This Row],[Latest submission (CO2-eq, kt)]]-CH4Detail34[[#This Row],[Previous submission (CO2-eq, kt)]]</f>
        <v>2578.5256620358996</v>
      </c>
      <c r="F38" s="5">
        <f>CH4Detail34[[#This Row],[Difference (CO2-eq, kt)]]/CH4Detail34[[#This Row],[Previous submission (CO2-eq, kt)]]</f>
        <v>-7.5137151206986594E-2</v>
      </c>
      <c r="G38" s="5">
        <v>3.0286388965217429E-3</v>
      </c>
      <c r="H38" s="5">
        <f>CH4Detail34[[#This Row],[Difference (CO2-eq, kt)]]/$C$7</f>
        <v>6.3953760411787032E-3</v>
      </c>
      <c r="I38" s="2"/>
    </row>
    <row r="39" spans="1:9">
      <c r="A39" s="2" t="s">
        <v>50</v>
      </c>
      <c r="B39" s="2" t="s">
        <v>100</v>
      </c>
      <c r="C39" s="18">
        <v>-37239.055597894192</v>
      </c>
      <c r="D39" s="18">
        <v>-37610.818385015045</v>
      </c>
      <c r="E39" s="17">
        <f>CH4Detail34[[#This Row],[Latest submission (CO2-eq, kt)]]-CH4Detail34[[#This Row],[Previous submission (CO2-eq, kt)]]</f>
        <v>-371.76278712085332</v>
      </c>
      <c r="F39" s="5">
        <f>CH4Detail34[[#This Row],[Difference (CO2-eq, kt)]]/CH4Detail34[[#This Row],[Previous submission (CO2-eq, kt)]]</f>
        <v>9.9831421917658918E-3</v>
      </c>
      <c r="G39" s="5">
        <v>3.0286388965217429E-3</v>
      </c>
      <c r="H39" s="5">
        <f>CH4Detail34[[#This Row],[Difference (CO2-eq, kt)]]/$C$7</f>
        <v>-9.2206288917725816E-4</v>
      </c>
      <c r="I39" s="2"/>
    </row>
    <row r="40" spans="1:9">
      <c r="A40" s="2" t="s">
        <v>51</v>
      </c>
      <c r="B40" s="2" t="s">
        <v>100</v>
      </c>
      <c r="C40" s="18">
        <v>2934.4145570756305</v>
      </c>
      <c r="D40" s="18">
        <v>3326.8114459645249</v>
      </c>
      <c r="E40" s="17">
        <f>CH4Detail34[[#This Row],[Latest submission (CO2-eq, kt)]]-CH4Detail34[[#This Row],[Previous submission (CO2-eq, kt)]]</f>
        <v>392.39688888889441</v>
      </c>
      <c r="F40" s="5">
        <f>CH4Detail34[[#This Row],[Difference (CO2-eq, kt)]]/CH4Detail34[[#This Row],[Previous submission (CO2-eq, kt)]]</f>
        <v>0.13372237673191892</v>
      </c>
      <c r="G40" s="5">
        <v>3.0286388965217429E-3</v>
      </c>
      <c r="H40" s="5">
        <f>CH4Detail34[[#This Row],[Difference (CO2-eq, kt)]]/$C$7</f>
        <v>9.7324052220278351E-4</v>
      </c>
      <c r="I40" s="2"/>
    </row>
    <row r="41" spans="1:9">
      <c r="A41" s="2" t="s">
        <v>52</v>
      </c>
      <c r="B41" s="2" t="s">
        <v>100</v>
      </c>
      <c r="C41" s="18">
        <v>-7203.2885289493188</v>
      </c>
      <c r="D41" s="18">
        <v>-7224.831910700068</v>
      </c>
      <c r="E41" s="17">
        <f>CH4Detail34[[#This Row],[Latest submission (CO2-eq, kt)]]-CH4Detail34[[#This Row],[Previous submission (CO2-eq, kt)]]</f>
        <v>-21.543381750749177</v>
      </c>
      <c r="F41" s="5">
        <f>CH4Detail34[[#This Row],[Difference (CO2-eq, kt)]]/CH4Detail34[[#This Row],[Previous submission (CO2-eq, kt)]]</f>
        <v>2.9907703494269893E-3</v>
      </c>
      <c r="G41" s="5">
        <v>3.0286388965217429E-3</v>
      </c>
      <c r="H41" s="5">
        <f>CH4Detail34[[#This Row],[Difference (CO2-eq, kt)]]/$C$7</f>
        <v>-5.3432870389167986E-5</v>
      </c>
      <c r="I41" s="2"/>
    </row>
    <row r="42" spans="1:9">
      <c r="A42" s="2" t="s">
        <v>53</v>
      </c>
      <c r="B42" s="2" t="s">
        <v>100</v>
      </c>
      <c r="C42" s="18"/>
      <c r="D42" s="18"/>
      <c r="E42" s="17"/>
      <c r="F42" s="5"/>
      <c r="G42" s="5"/>
      <c r="H42" s="5"/>
      <c r="I42" s="2"/>
    </row>
    <row r="43" spans="1:9">
      <c r="A43" s="2" t="s">
        <v>54</v>
      </c>
      <c r="B43" s="2" t="s">
        <v>100</v>
      </c>
      <c r="C43" s="18">
        <v>7425.2339066003833</v>
      </c>
      <c r="D43" s="18">
        <v>9543.972970506411</v>
      </c>
      <c r="E43" s="17">
        <f>CH4Detail34[[#This Row],[Latest submission (CO2-eq, kt)]]-CH4Detail34[[#This Row],[Previous submission (CO2-eq, kt)]]</f>
        <v>2118.7390639060277</v>
      </c>
      <c r="F43" s="5">
        <f>CH4Detail34[[#This Row],[Difference (CO2-eq, kt)]]/CH4Detail34[[#This Row],[Previous submission (CO2-eq, kt)]]</f>
        <v>0.2853430734380844</v>
      </c>
      <c r="G43" s="5">
        <v>3.0286388965217429E-3</v>
      </c>
      <c r="H43" s="5">
        <f>CH4Detail34[[#This Row],[Difference (CO2-eq, kt)]]/$C$7</f>
        <v>5.2549925123162693E-3</v>
      </c>
      <c r="I43" s="2" t="s">
        <v>110</v>
      </c>
    </row>
    <row r="44" spans="1:9">
      <c r="A44" s="2" t="s">
        <v>55</v>
      </c>
      <c r="B44" s="2" t="s">
        <v>100</v>
      </c>
      <c r="C44" s="18"/>
      <c r="D44" s="18"/>
      <c r="E44" s="17"/>
      <c r="F44" s="5"/>
      <c r="G44" s="5"/>
      <c r="H44" s="5"/>
      <c r="I44" s="2"/>
    </row>
    <row r="45" spans="1:9">
      <c r="A45" s="2" t="s">
        <v>56</v>
      </c>
      <c r="B45" s="2" t="s">
        <v>100</v>
      </c>
      <c r="C45" s="18">
        <v>-234.8905191009697</v>
      </c>
      <c r="D45" s="18">
        <v>225.80535901160604</v>
      </c>
      <c r="E45" s="17">
        <f>CH4Detail34[[#This Row],[Latest submission (CO2-eq, kt)]]-CH4Detail34[[#This Row],[Previous submission (CO2-eq, kt)]]</f>
        <v>460.69587811257577</v>
      </c>
      <c r="F45" s="5">
        <f>CH4Detail34[[#This Row],[Difference (CO2-eq, kt)]]/CH4Detail34[[#This Row],[Previous submission (CO2-eq, kt)]]</f>
        <v>-1.9613217250141191</v>
      </c>
      <c r="G45" s="5">
        <v>3.0286388965217429E-3</v>
      </c>
      <c r="H45" s="5">
        <f>CH4Detail34[[#This Row],[Difference (CO2-eq, kt)]]/$C$7</f>
        <v>1.1426387662260664E-3</v>
      </c>
      <c r="I45" s="2" t="s">
        <v>107</v>
      </c>
    </row>
    <row r="46" spans="1:9">
      <c r="A46" s="2" t="s">
        <v>39</v>
      </c>
      <c r="B46" s="2" t="s">
        <v>100</v>
      </c>
      <c r="C46" s="18"/>
      <c r="D46" s="18"/>
      <c r="E46" s="17"/>
      <c r="F46" s="5"/>
      <c r="G46" s="5"/>
      <c r="H46" s="5"/>
      <c r="I46" s="2"/>
    </row>
    <row r="47" spans="1:9">
      <c r="A47" s="3" t="s">
        <v>12</v>
      </c>
      <c r="B47" s="3" t="s">
        <v>100</v>
      </c>
      <c r="C47" s="18">
        <v>194.22434115723166</v>
      </c>
      <c r="D47" s="18">
        <v>218.70011999999994</v>
      </c>
      <c r="E47" s="17">
        <f>CH4Detail34[[#This Row],[Latest submission (CO2-eq, kt)]]-CH4Detail34[[#This Row],[Previous submission (CO2-eq, kt)]]</f>
        <v>24.475778842768278</v>
      </c>
      <c r="F47" s="5">
        <f>CH4Detail34[[#This Row],[Difference (CO2-eq, kt)]]/CH4Detail34[[#This Row],[Previous submission (CO2-eq, kt)]]</f>
        <v>0.12601808144610591</v>
      </c>
      <c r="G47" s="5">
        <v>3.0286388965217429E-3</v>
      </c>
      <c r="H47" s="5">
        <f>CH4Detail34[[#This Row],[Difference (CO2-eq, kt)]]/$C$7</f>
        <v>6.0705934365856831E-5</v>
      </c>
      <c r="I47" s="2"/>
    </row>
    <row r="48" spans="1:9">
      <c r="A48" s="2" t="s">
        <v>57</v>
      </c>
      <c r="B48" s="2" t="s">
        <v>100</v>
      </c>
      <c r="C48" s="18"/>
      <c r="D48" s="18"/>
      <c r="E48" s="17"/>
      <c r="F48" s="5"/>
      <c r="G48" s="5"/>
      <c r="H48" s="5"/>
      <c r="I48" s="2"/>
    </row>
    <row r="49" spans="1:9">
      <c r="A49" s="2" t="s">
        <v>58</v>
      </c>
      <c r="B49" s="2" t="s">
        <v>100</v>
      </c>
      <c r="C49" s="18"/>
      <c r="D49" s="18"/>
      <c r="E49" s="17"/>
      <c r="F49" s="5"/>
      <c r="G49" s="5"/>
      <c r="H49" s="5"/>
      <c r="I49" s="2"/>
    </row>
    <row r="50" spans="1:9">
      <c r="A50" s="2" t="s">
        <v>59</v>
      </c>
      <c r="B50" s="2" t="s">
        <v>100</v>
      </c>
      <c r="C50" s="18">
        <v>194.22434115723166</v>
      </c>
      <c r="D50" s="18">
        <v>218.70011999999994</v>
      </c>
      <c r="E50" s="17">
        <f>CH4Detail34[[#This Row],[Latest submission (CO2-eq, kt)]]-CH4Detail34[[#This Row],[Previous submission (CO2-eq, kt)]]</f>
        <v>24.475778842768278</v>
      </c>
      <c r="F50" s="5">
        <f>CH4Detail34[[#This Row],[Difference (CO2-eq, kt)]]/CH4Detail34[[#This Row],[Previous submission (CO2-eq, kt)]]</f>
        <v>0.12601808144610591</v>
      </c>
      <c r="G50" s="5">
        <v>3.0286388965217429E-3</v>
      </c>
      <c r="H50" s="5">
        <f>CH4Detail34[[#This Row],[Difference (CO2-eq, kt)]]/$C$7</f>
        <v>6.0705934365856831E-5</v>
      </c>
      <c r="I50" s="2" t="s">
        <v>111</v>
      </c>
    </row>
    <row r="51" spans="1:9">
      <c r="A51" s="2" t="s">
        <v>60</v>
      </c>
      <c r="B51" s="2" t="s">
        <v>100</v>
      </c>
      <c r="C51" s="18"/>
      <c r="D51" s="18"/>
      <c r="E51" s="17"/>
      <c r="F51" s="5"/>
      <c r="G51" s="5"/>
      <c r="H51" s="5"/>
      <c r="I51" s="2"/>
    </row>
    <row r="52" spans="1:9">
      <c r="A52" s="2" t="s">
        <v>61</v>
      </c>
      <c r="B52" s="2" t="s">
        <v>100</v>
      </c>
      <c r="C52" s="18"/>
      <c r="D52" s="18"/>
      <c r="E52" s="17"/>
      <c r="F52" s="5"/>
      <c r="G52" s="5"/>
      <c r="H52" s="5"/>
      <c r="I52" s="2"/>
    </row>
    <row r="53" spans="1:9">
      <c r="A53" s="3" t="s">
        <v>13</v>
      </c>
      <c r="B53" s="3" t="s">
        <v>100</v>
      </c>
      <c r="C53" s="18"/>
      <c r="D53" s="18"/>
      <c r="E53" s="17"/>
      <c r="F53" s="5"/>
      <c r="G53" s="5"/>
      <c r="H53" s="5"/>
      <c r="I53" s="2"/>
    </row>
    <row r="54" spans="1:9">
      <c r="A54" s="3" t="s">
        <v>14</v>
      </c>
      <c r="B54" s="3" t="s">
        <v>100</v>
      </c>
      <c r="C54" s="18"/>
      <c r="D54" s="18"/>
      <c r="E54" s="17"/>
      <c r="F54" s="5"/>
      <c r="G54" s="5"/>
      <c r="H54" s="5"/>
      <c r="I54" s="2"/>
    </row>
    <row r="55" spans="1:9">
      <c r="A55" s="3" t="s">
        <v>15</v>
      </c>
      <c r="B55" s="3" t="s">
        <v>100</v>
      </c>
      <c r="C55" s="18">
        <v>14211.943693365654</v>
      </c>
      <c r="D55" s="18">
        <v>14211.943693365654</v>
      </c>
      <c r="E55" s="17">
        <f>CH4Detail34[[#This Row],[Latest submission (CO2-eq, kt)]]-CH4Detail34[[#This Row],[Previous submission (CO2-eq, kt)]]</f>
        <v>0</v>
      </c>
      <c r="F55" s="5">
        <f>CH4Detail34[[#This Row],[Difference (CO2-eq, kt)]]/CH4Detail34[[#This Row],[Previous submission (CO2-eq, kt)]]</f>
        <v>0</v>
      </c>
      <c r="G55" s="5"/>
      <c r="H55" s="5"/>
      <c r="I55" s="2"/>
    </row>
    <row r="56" spans="1:9">
      <c r="A56" s="2" t="s">
        <v>63</v>
      </c>
      <c r="B56" s="2" t="s">
        <v>100</v>
      </c>
      <c r="C56" s="18">
        <v>9220.7376142265057</v>
      </c>
      <c r="D56" s="18">
        <v>9220.7376142265057</v>
      </c>
      <c r="E56" s="17">
        <f>CH4Detail34[[#This Row],[Latest submission (CO2-eq, kt)]]-CH4Detail34[[#This Row],[Previous submission (CO2-eq, kt)]]</f>
        <v>0</v>
      </c>
      <c r="F56" s="5">
        <f>CH4Detail34[[#This Row],[Difference (CO2-eq, kt)]]/CH4Detail34[[#This Row],[Previous submission (CO2-eq, kt)]]</f>
        <v>0</v>
      </c>
      <c r="G56" s="5"/>
      <c r="H56" s="5"/>
      <c r="I56" s="2"/>
    </row>
    <row r="57" spans="1:9">
      <c r="A57" s="2" t="s">
        <v>64</v>
      </c>
      <c r="B57" s="2" t="s">
        <v>100</v>
      </c>
      <c r="C57" s="18">
        <v>4991.2060791391486</v>
      </c>
      <c r="D57" s="18">
        <v>4991.2060791391486</v>
      </c>
      <c r="E57" s="17">
        <f>CH4Detail34[[#This Row],[Latest submission (CO2-eq, kt)]]-CH4Detail34[[#This Row],[Previous submission (CO2-eq, kt)]]</f>
        <v>0</v>
      </c>
      <c r="F57" s="5">
        <f>CH4Detail34[[#This Row],[Difference (CO2-eq, kt)]]/CH4Detail34[[#This Row],[Previous submission (CO2-eq, kt)]]</f>
        <v>0</v>
      </c>
      <c r="G57" s="5"/>
      <c r="H57" s="5"/>
      <c r="I57" s="2"/>
    </row>
    <row r="58" spans="1:9">
      <c r="A58" s="3" t="s">
        <v>16</v>
      </c>
      <c r="B58" s="3" t="s">
        <v>100</v>
      </c>
      <c r="C58" s="18"/>
      <c r="D58" s="18"/>
      <c r="E58" s="17"/>
      <c r="F58" s="5"/>
      <c r="G58" s="5"/>
      <c r="H58" s="5"/>
      <c r="I58" s="2"/>
    </row>
    <row r="59" spans="1:9">
      <c r="A59" s="3" t="s">
        <v>17</v>
      </c>
      <c r="B59" s="3" t="s">
        <v>100</v>
      </c>
      <c r="C59" s="18">
        <v>43487.792546380406</v>
      </c>
      <c r="D59" s="18">
        <v>43603.297377012306</v>
      </c>
      <c r="E59" s="17">
        <f>CH4Detail34[[#This Row],[Latest submission (CO2-eq, kt)]]-CH4Detail34[[#This Row],[Previous submission (CO2-eq, kt)]]</f>
        <v>115.5048306319004</v>
      </c>
      <c r="F59" s="5">
        <f>CH4Detail34[[#This Row],[Difference (CO2-eq, kt)]]/CH4Detail34[[#This Row],[Previous submission (CO2-eq, kt)]]</f>
        <v>2.6560288271406905E-3</v>
      </c>
      <c r="G59" s="5"/>
      <c r="H59" s="5"/>
      <c r="I59" s="2"/>
    </row>
    <row r="60" spans="1:9">
      <c r="A60" s="3" t="s">
        <v>18</v>
      </c>
      <c r="B60" s="3" t="s">
        <v>100</v>
      </c>
      <c r="C60" s="18"/>
      <c r="D60" s="18"/>
      <c r="E60" s="17"/>
      <c r="F60" s="5"/>
      <c r="G60" s="5"/>
      <c r="H60" s="5"/>
      <c r="I60" s="2"/>
    </row>
    <row r="61" spans="1:9">
      <c r="A61" s="3" t="s">
        <v>19</v>
      </c>
      <c r="B61" s="3" t="s">
        <v>100</v>
      </c>
      <c r="C61" s="18"/>
      <c r="D61" s="18"/>
      <c r="E61" s="17"/>
      <c r="F61" s="5"/>
      <c r="G61" s="5"/>
      <c r="H61" s="5"/>
      <c r="I61" s="2"/>
    </row>
    <row r="62" spans="1:9">
      <c r="A62" s="3" t="s">
        <v>20</v>
      </c>
      <c r="B62" s="3" t="s">
        <v>100</v>
      </c>
      <c r="C62" s="18"/>
      <c r="D62" s="18"/>
      <c r="E62" s="17"/>
      <c r="F62" s="5"/>
      <c r="G62" s="5"/>
      <c r="H62" s="5"/>
      <c r="I62" s="2"/>
    </row>
    <row r="63" spans="1:9">
      <c r="A63" s="3" t="s">
        <v>21</v>
      </c>
      <c r="B63" s="3" t="s">
        <v>100</v>
      </c>
      <c r="C63" s="18"/>
      <c r="D63" s="18"/>
      <c r="E63" s="17"/>
      <c r="F63" s="5"/>
      <c r="G63" s="5"/>
      <c r="H63" s="5"/>
      <c r="I63" s="2"/>
    </row>
    <row r="65" spans="1:9" ht="36" customHeight="1">
      <c r="A65" s="13" t="s">
        <v>22</v>
      </c>
      <c r="B65" s="13"/>
      <c r="C65" s="13"/>
      <c r="D65" s="13"/>
      <c r="E65" s="13"/>
      <c r="F65" s="13"/>
      <c r="G65" s="13"/>
      <c r="H65" s="13"/>
      <c r="I65" s="13"/>
    </row>
    <row r="66" spans="1:9" ht="33.75" customHeight="1">
      <c r="A66" s="13" t="s">
        <v>65</v>
      </c>
      <c r="B66" s="13"/>
      <c r="C66" s="13"/>
      <c r="D66" s="13"/>
      <c r="E66" s="13"/>
      <c r="F66" s="13"/>
      <c r="G66" s="13"/>
      <c r="H66" s="13"/>
      <c r="I66" s="13"/>
    </row>
    <row r="67" spans="1:9" ht="33" customHeight="1">
      <c r="A67" s="13" t="s">
        <v>66</v>
      </c>
      <c r="B67" s="13"/>
      <c r="C67" s="13"/>
      <c r="D67" s="13"/>
      <c r="E67" s="13"/>
      <c r="F67" s="13"/>
      <c r="G67" s="13"/>
      <c r="H67" s="13"/>
      <c r="I67" s="13"/>
    </row>
    <row r="68" spans="1:9" ht="19.5" customHeight="1">
      <c r="A68" s="13" t="s">
        <v>23</v>
      </c>
      <c r="B68" s="13"/>
      <c r="C68" s="13"/>
      <c r="D68" s="13"/>
      <c r="E68" s="13"/>
      <c r="F68" s="13"/>
      <c r="G68" s="13"/>
      <c r="H68" s="13"/>
      <c r="I68" s="13"/>
    </row>
    <row r="72" spans="1:9">
      <c r="A72" s="8" t="s">
        <v>68</v>
      </c>
      <c r="B72" s="9" t="s">
        <v>99</v>
      </c>
    </row>
    <row r="73" spans="1:9">
      <c r="A73" s="6" t="s">
        <v>96</v>
      </c>
      <c r="B73" s="7" t="s">
        <v>101</v>
      </c>
    </row>
    <row r="74" spans="1:9">
      <c r="A74" s="6" t="s">
        <v>95</v>
      </c>
      <c r="B74" s="12" t="s">
        <v>100</v>
      </c>
      <c r="C74" s="10" t="s">
        <v>72</v>
      </c>
    </row>
    <row r="75" spans="1:9" ht="81" customHeight="1">
      <c r="A75" s="4" t="s">
        <v>0</v>
      </c>
      <c r="B75" s="4" t="s">
        <v>70</v>
      </c>
      <c r="C75" s="4" t="s">
        <v>2</v>
      </c>
      <c r="D75" s="4" t="s">
        <v>3</v>
      </c>
      <c r="E75" s="4" t="s">
        <v>4</v>
      </c>
      <c r="F75" s="4" t="s">
        <v>5</v>
      </c>
      <c r="G75" s="4" t="s">
        <v>6</v>
      </c>
      <c r="H75" s="4" t="s">
        <v>7</v>
      </c>
      <c r="I75" s="4" t="s">
        <v>1</v>
      </c>
    </row>
    <row r="76" spans="1:9">
      <c r="A76" s="3" t="s">
        <v>8</v>
      </c>
      <c r="B76" s="3" t="s">
        <v>105</v>
      </c>
      <c r="C76" s="18">
        <v>515618.75725028286</v>
      </c>
      <c r="D76" s="18">
        <v>515850.78480407206</v>
      </c>
      <c r="E76" s="16">
        <f>CH4Detail345[[#This Row],[Latest submission (CO2-eq, kt)]]-CH4Detail345[[#This Row],[Previous submission (CO2-eq, kt)]]</f>
        <v>232.02755378920119</v>
      </c>
      <c r="F76" s="5">
        <f>CH4Detail345[[#This Row],[Difference (CO2-eq, kt)]]/CH4Detail345[[#This Row],[Previous submission (CO2-eq, kt)]]</f>
        <v>4.4999827978828619E-4</v>
      </c>
      <c r="G76" s="5"/>
      <c r="H76" s="5">
        <f>CH4Detail345[[#This Row],[Difference (CO2-eq, kt)]]/CH4Detail345[[#This Row],[Previous submission (CO2-eq, kt)]]</f>
        <v>4.4999827978828619E-4</v>
      </c>
      <c r="I76" s="2"/>
    </row>
    <row r="77" spans="1:9">
      <c r="A77" s="3" t="s">
        <v>106</v>
      </c>
      <c r="B77" s="3" t="s">
        <v>105</v>
      </c>
      <c r="C77" s="18">
        <v>521058.31294848252</v>
      </c>
      <c r="D77" s="18">
        <v>521920.60052839044</v>
      </c>
      <c r="E77" s="16">
        <f>CH4Detail345[[#This Row],[Latest submission (CO2-eq, kt)]]-CH4Detail345[[#This Row],[Previous submission (CO2-eq, kt)]]</f>
        <v>862.28757990791928</v>
      </c>
      <c r="F77" s="5">
        <f>CH4Detail345[[#This Row],[Difference (CO2-eq, kt)]]/CH4Detail345[[#This Row],[Previous submission (CO2-eq, kt)]]</f>
        <v>1.6548773111948688E-3</v>
      </c>
      <c r="G77" s="5">
        <f>CH4Detail345[[#This Row],[Difference (CO2-eq, kt)]]/CH4Detail345[[#This Row],[Previous submission (CO2-eq, kt)]]</f>
        <v>1.6548773111948688E-3</v>
      </c>
      <c r="H77" s="5"/>
      <c r="I77" s="2"/>
    </row>
    <row r="78" spans="1:9">
      <c r="A78" s="3" t="s">
        <v>9</v>
      </c>
      <c r="B78" s="3" t="s">
        <v>100</v>
      </c>
      <c r="C78" s="18">
        <v>406003.67946856568</v>
      </c>
      <c r="D78" s="18">
        <v>406004.10187664023</v>
      </c>
      <c r="E78" s="16">
        <f>CH4Detail345[[#This Row],[Latest submission (CO2-eq, kt)]]-CH4Detail345[[#This Row],[Previous submission (CO2-eq, kt)]]</f>
        <v>0.42240807454800233</v>
      </c>
      <c r="F78" s="5">
        <f>CH4Detail345[[#This Row],[Difference (CO2-eq, kt)]]/CH4Detail345[[#This Row],[Previous submission (CO2-eq, kt)]]</f>
        <v>1.0404045478132341E-6</v>
      </c>
      <c r="G78" s="5">
        <f>CH4Detail345[[#This Row],[Difference (CO2-eq, kt)]]/C$77</f>
        <v>8.1067332398507605E-7</v>
      </c>
      <c r="H78" s="5">
        <f>CH4Detail345[[#This Row],[Difference (CO2-eq, kt)]]/C$76</f>
        <v>8.1922557821721023E-7</v>
      </c>
      <c r="I78" s="2"/>
    </row>
    <row r="79" spans="1:9">
      <c r="A79" s="2" t="s">
        <v>32</v>
      </c>
      <c r="B79" s="2" t="s">
        <v>100</v>
      </c>
      <c r="C79" s="18">
        <v>401990.47366022243</v>
      </c>
      <c r="D79" s="18">
        <v>401990.89606829698</v>
      </c>
      <c r="E79" s="16">
        <f>CH4Detail345[[#This Row],[Latest submission (CO2-eq, kt)]]-CH4Detail345[[#This Row],[Previous submission (CO2-eq, kt)]]</f>
        <v>0.42240807454800233</v>
      </c>
      <c r="F79" s="5">
        <f>CH4Detail345[[#This Row],[Difference (CO2-eq, kt)]]/CH4Detail345[[#This Row],[Previous submission (CO2-eq, kt)]]</f>
        <v>1.0507912555784535E-6</v>
      </c>
      <c r="G79" s="5">
        <f>CH4Detail345[[#This Row],[Difference (CO2-eq, kt)]]/C$77</f>
        <v>8.1067332398507605E-7</v>
      </c>
      <c r="H79" s="5">
        <f>CH4Detail345[[#This Row],[Difference (CO2-eq, kt)]]/C$76</f>
        <v>8.1922557821721023E-7</v>
      </c>
      <c r="I79" s="2"/>
    </row>
    <row r="80" spans="1:9">
      <c r="A80" s="2" t="s">
        <v>27</v>
      </c>
      <c r="B80" s="2" t="s">
        <v>100</v>
      </c>
      <c r="C80" s="18">
        <v>138144.96839199934</v>
      </c>
      <c r="D80" s="18">
        <v>138144.96839199934</v>
      </c>
      <c r="E80" s="16">
        <f>CH4Detail345[[#This Row],[Latest submission (CO2-eq, kt)]]-CH4Detail345[[#This Row],[Previous submission (CO2-eq, kt)]]</f>
        <v>0</v>
      </c>
      <c r="F80" s="5">
        <f>CH4Detail345[[#This Row],[Difference (CO2-eq, kt)]]/CH4Detail345[[#This Row],[Previous submission (CO2-eq, kt)]]</f>
        <v>0</v>
      </c>
      <c r="G80" s="5">
        <f>CH4Detail345[[#This Row],[Difference (CO2-eq, kt)]]/C$77</f>
        <v>0</v>
      </c>
      <c r="H80" s="5">
        <f>CH4Detail345[[#This Row],[Difference (CO2-eq, kt)]]/C$76</f>
        <v>0</v>
      </c>
      <c r="I80" s="2"/>
    </row>
    <row r="81" spans="1:9">
      <c r="A81" s="2" t="s">
        <v>24</v>
      </c>
      <c r="B81" s="2" t="s">
        <v>100</v>
      </c>
      <c r="C81" s="18">
        <v>84535.113852923911</v>
      </c>
      <c r="D81" s="18">
        <v>84535.113852923911</v>
      </c>
      <c r="E81" s="16">
        <f>CH4Detail345[[#This Row],[Latest submission (CO2-eq, kt)]]-CH4Detail345[[#This Row],[Previous submission (CO2-eq, kt)]]</f>
        <v>0</v>
      </c>
      <c r="F81" s="5">
        <f>CH4Detail345[[#This Row],[Difference (CO2-eq, kt)]]/CH4Detail345[[#This Row],[Previous submission (CO2-eq, kt)]]</f>
        <v>0</v>
      </c>
      <c r="G81" s="5">
        <f>CH4Detail345[[#This Row],[Difference (CO2-eq, kt)]]/C$77</f>
        <v>0</v>
      </c>
      <c r="H81" s="5">
        <f>CH4Detail345[[#This Row],[Difference (CO2-eq, kt)]]/C$76</f>
        <v>0</v>
      </c>
      <c r="I81" s="2"/>
    </row>
    <row r="82" spans="1:9">
      <c r="A82" s="2" t="s">
        <v>25</v>
      </c>
      <c r="B82" s="2" t="s">
        <v>100</v>
      </c>
      <c r="C82" s="18">
        <v>101306.81875607141</v>
      </c>
      <c r="D82" s="18">
        <v>101307.1689886082</v>
      </c>
      <c r="E82" s="16">
        <f>CH4Detail345[[#This Row],[Latest submission (CO2-eq, kt)]]-CH4Detail345[[#This Row],[Previous submission (CO2-eq, kt)]]</f>
        <v>0.35023253678809851</v>
      </c>
      <c r="F82" s="5">
        <f>CH4Detail345[[#This Row],[Difference (CO2-eq, kt)]]/CH4Detail345[[#This Row],[Previous submission (CO2-eq, kt)]]</f>
        <v>3.457146726040183E-6</v>
      </c>
      <c r="G82" s="5">
        <f>CH4Detail345[[#This Row],[Difference (CO2-eq, kt)]]/C$77</f>
        <v>6.7215612549439606E-7</v>
      </c>
      <c r="H82" s="5">
        <f>CH4Detail345[[#This Row],[Difference (CO2-eq, kt)]]/C$76</f>
        <v>6.7924708297238038E-7</v>
      </c>
      <c r="I82" s="2"/>
    </row>
    <row r="83" spans="1:9">
      <c r="A83" s="2" t="s">
        <v>26</v>
      </c>
      <c r="B83" s="2" t="s">
        <v>100</v>
      </c>
      <c r="C83" s="18">
        <v>76933.180614964076</v>
      </c>
      <c r="D83" s="18">
        <v>76933.180614964076</v>
      </c>
      <c r="E83" s="16">
        <f>CH4Detail345[[#This Row],[Latest submission (CO2-eq, kt)]]-CH4Detail345[[#This Row],[Previous submission (CO2-eq, kt)]]</f>
        <v>0</v>
      </c>
      <c r="F83" s="5">
        <f>CH4Detail345[[#This Row],[Difference (CO2-eq, kt)]]/CH4Detail345[[#This Row],[Previous submission (CO2-eq, kt)]]</f>
        <v>0</v>
      </c>
      <c r="G83" s="5">
        <f>CH4Detail345[[#This Row],[Difference (CO2-eq, kt)]]/C$77</f>
        <v>0</v>
      </c>
      <c r="H83" s="5">
        <f>CH4Detail345[[#This Row],[Difference (CO2-eq, kt)]]/C$76</f>
        <v>0</v>
      </c>
      <c r="I83" s="2"/>
    </row>
    <row r="84" spans="1:9">
      <c r="A84" s="2" t="s">
        <v>28</v>
      </c>
      <c r="B84" s="2" t="s">
        <v>100</v>
      </c>
      <c r="C84" s="18">
        <v>1070.3920442636786</v>
      </c>
      <c r="D84" s="18">
        <v>1070.4642198014694</v>
      </c>
      <c r="E84" s="16">
        <f>CH4Detail345[[#This Row],[Latest submission (CO2-eq, kt)]]-CH4Detail345[[#This Row],[Previous submission (CO2-eq, kt)]]</f>
        <v>7.2175537790826638E-2</v>
      </c>
      <c r="F84" s="5">
        <f>CH4Detail345[[#This Row],[Difference (CO2-eq, kt)]]/CH4Detail345[[#This Row],[Previous submission (CO2-eq, kt)]]</f>
        <v>6.742906786127703E-5</v>
      </c>
      <c r="G84" s="5">
        <f>CH4Detail345[[#This Row],[Difference (CO2-eq, kt)]]/C$77</f>
        <v>1.3851719855002619E-7</v>
      </c>
      <c r="H84" s="5">
        <f>CH4Detail345[[#This Row],[Difference (CO2-eq, kt)]]/C$76</f>
        <v>1.3997849530480214E-7</v>
      </c>
      <c r="I84" s="2"/>
    </row>
    <row r="85" spans="1:9">
      <c r="A85" s="2" t="s">
        <v>33</v>
      </c>
      <c r="B85" s="2" t="s">
        <v>100</v>
      </c>
      <c r="C85" s="18">
        <v>4013.2058083432353</v>
      </c>
      <c r="D85" s="18">
        <v>4013.2058083432353</v>
      </c>
      <c r="E85" s="16">
        <f>CH4Detail345[[#This Row],[Latest submission (CO2-eq, kt)]]-CH4Detail345[[#This Row],[Previous submission (CO2-eq, kt)]]</f>
        <v>0</v>
      </c>
      <c r="F85" s="5">
        <f>CH4Detail345[[#This Row],[Difference (CO2-eq, kt)]]/CH4Detail345[[#This Row],[Previous submission (CO2-eq, kt)]]</f>
        <v>0</v>
      </c>
      <c r="G85" s="5">
        <f>CH4Detail345[[#This Row],[Difference (CO2-eq, kt)]]/C$77</f>
        <v>0</v>
      </c>
      <c r="H85" s="5">
        <f>CH4Detail345[[#This Row],[Difference (CO2-eq, kt)]]/C$76</f>
        <v>0</v>
      </c>
      <c r="I85" s="2"/>
    </row>
    <row r="86" spans="1:9">
      <c r="A86" s="2" t="s">
        <v>29</v>
      </c>
      <c r="B86" s="2" t="s">
        <v>100</v>
      </c>
      <c r="C86" s="18">
        <v>0.11718757076455</v>
      </c>
      <c r="D86" s="18">
        <v>0.11718757076455</v>
      </c>
      <c r="E86" s="16">
        <f>CH4Detail345[[#This Row],[Latest submission (CO2-eq, kt)]]-CH4Detail345[[#This Row],[Previous submission (CO2-eq, kt)]]</f>
        <v>0</v>
      </c>
      <c r="F86" s="5">
        <f>CH4Detail345[[#This Row],[Difference (CO2-eq, kt)]]/CH4Detail345[[#This Row],[Previous submission (CO2-eq, kt)]]</f>
        <v>0</v>
      </c>
      <c r="G86" s="5">
        <f>CH4Detail345[[#This Row],[Difference (CO2-eq, kt)]]/C$77</f>
        <v>0</v>
      </c>
      <c r="H86" s="5">
        <f>CH4Detail345[[#This Row],[Difference (CO2-eq, kt)]]/C$76</f>
        <v>0</v>
      </c>
      <c r="I86" s="2"/>
    </row>
    <row r="87" spans="1:9">
      <c r="A87" s="2" t="s">
        <v>30</v>
      </c>
      <c r="B87" s="2" t="s">
        <v>100</v>
      </c>
      <c r="C87" s="18">
        <v>4013.0886207724707</v>
      </c>
      <c r="D87" s="18">
        <v>4013.0886207724707</v>
      </c>
      <c r="E87" s="16">
        <f>CH4Detail345[[#This Row],[Latest submission (CO2-eq, kt)]]-CH4Detail345[[#This Row],[Previous submission (CO2-eq, kt)]]</f>
        <v>0</v>
      </c>
      <c r="F87" s="5">
        <f>CH4Detail345[[#This Row],[Difference (CO2-eq, kt)]]/CH4Detail345[[#This Row],[Previous submission (CO2-eq, kt)]]</f>
        <v>0</v>
      </c>
      <c r="G87" s="5">
        <f>CH4Detail345[[#This Row],[Difference (CO2-eq, kt)]]/C$77</f>
        <v>0</v>
      </c>
      <c r="H87" s="5">
        <f>CH4Detail345[[#This Row],[Difference (CO2-eq, kt)]]/C$76</f>
        <v>0</v>
      </c>
      <c r="I87" s="2"/>
    </row>
    <row r="88" spans="1:9">
      <c r="A88" s="2" t="s">
        <v>62</v>
      </c>
      <c r="B88" s="2" t="s">
        <v>100</v>
      </c>
      <c r="C88" s="18"/>
      <c r="D88" s="18"/>
      <c r="E88" s="16"/>
      <c r="F88" s="5"/>
      <c r="G88" s="5"/>
      <c r="H88" s="5"/>
      <c r="I88" s="2"/>
    </row>
    <row r="89" spans="1:9">
      <c r="A89" s="3" t="s">
        <v>31</v>
      </c>
      <c r="B89" s="3" t="s">
        <v>100</v>
      </c>
      <c r="C89" s="18">
        <v>29226.817182143273</v>
      </c>
      <c r="D89" s="18">
        <v>29226.817182143273</v>
      </c>
      <c r="E89" s="16">
        <f>CH4Detail345[[#This Row],[Latest submission (CO2-eq, kt)]]-CH4Detail345[[#This Row],[Previous submission (CO2-eq, kt)]]</f>
        <v>0</v>
      </c>
      <c r="F89" s="5">
        <f>CH4Detail345[[#This Row],[Difference (CO2-eq, kt)]]/CH4Detail345[[#This Row],[Previous submission (CO2-eq, kt)]]</f>
        <v>0</v>
      </c>
      <c r="G89" s="5">
        <f>CH4Detail345[[#This Row],[Difference (CO2-eq, kt)]]/C$77</f>
        <v>0</v>
      </c>
      <c r="H89" s="5">
        <f>CH4Detail345[[#This Row],[Difference (CO2-eq, kt)]]/C$76</f>
        <v>0</v>
      </c>
      <c r="I89" s="2"/>
    </row>
    <row r="90" spans="1:9">
      <c r="A90" s="2" t="s">
        <v>34</v>
      </c>
      <c r="B90" s="2" t="s">
        <v>100</v>
      </c>
      <c r="C90" s="18">
        <v>20713.704087517002</v>
      </c>
      <c r="D90" s="18">
        <v>20713.704087517002</v>
      </c>
      <c r="E90" s="16">
        <f>CH4Detail345[[#This Row],[Latest submission (CO2-eq, kt)]]-CH4Detail345[[#This Row],[Previous submission (CO2-eq, kt)]]</f>
        <v>0</v>
      </c>
      <c r="F90" s="5">
        <f>CH4Detail345[[#This Row],[Difference (CO2-eq, kt)]]/CH4Detail345[[#This Row],[Previous submission (CO2-eq, kt)]]</f>
        <v>0</v>
      </c>
      <c r="G90" s="5">
        <f>CH4Detail345[[#This Row],[Difference (CO2-eq, kt)]]/C$77</f>
        <v>0</v>
      </c>
      <c r="H90" s="5">
        <f>CH4Detail345[[#This Row],[Difference (CO2-eq, kt)]]/C$76</f>
        <v>0</v>
      </c>
      <c r="I90" s="2"/>
    </row>
    <row r="91" spans="1:9">
      <c r="A91" s="2" t="s">
        <v>35</v>
      </c>
      <c r="B91" s="2" t="s">
        <v>100</v>
      </c>
      <c r="C91" s="18">
        <v>2576.9594259999999</v>
      </c>
      <c r="D91" s="18">
        <v>2576.9594259999999</v>
      </c>
      <c r="E91" s="16">
        <f>CH4Detail345[[#This Row],[Latest submission (CO2-eq, kt)]]-CH4Detail345[[#This Row],[Previous submission (CO2-eq, kt)]]</f>
        <v>0</v>
      </c>
      <c r="F91" s="5">
        <f>CH4Detail345[[#This Row],[Difference (CO2-eq, kt)]]/CH4Detail345[[#This Row],[Previous submission (CO2-eq, kt)]]</f>
        <v>0</v>
      </c>
      <c r="G91" s="5">
        <f>CH4Detail345[[#This Row],[Difference (CO2-eq, kt)]]/C$77</f>
        <v>0</v>
      </c>
      <c r="H91" s="5">
        <f>CH4Detail345[[#This Row],[Difference (CO2-eq, kt)]]/C$76</f>
        <v>0</v>
      </c>
      <c r="I91" s="2"/>
    </row>
    <row r="92" spans="1:9">
      <c r="A92" s="2" t="s">
        <v>36</v>
      </c>
      <c r="B92" s="2" t="s">
        <v>100</v>
      </c>
      <c r="C92" s="18">
        <v>3877.8668278585747</v>
      </c>
      <c r="D92" s="18">
        <v>3877.8668278585747</v>
      </c>
      <c r="E92" s="16">
        <f>CH4Detail345[[#This Row],[Latest submission (CO2-eq, kt)]]-CH4Detail345[[#This Row],[Previous submission (CO2-eq, kt)]]</f>
        <v>0</v>
      </c>
      <c r="F92" s="5">
        <f>CH4Detail345[[#This Row],[Difference (CO2-eq, kt)]]/CH4Detail345[[#This Row],[Previous submission (CO2-eq, kt)]]</f>
        <v>0</v>
      </c>
      <c r="G92" s="5">
        <f>CH4Detail345[[#This Row],[Difference (CO2-eq, kt)]]/C$77</f>
        <v>0</v>
      </c>
      <c r="H92" s="5">
        <f>CH4Detail345[[#This Row],[Difference (CO2-eq, kt)]]/C$76</f>
        <v>0</v>
      </c>
      <c r="I92" s="2"/>
    </row>
    <row r="93" spans="1:9">
      <c r="A93" s="2" t="s">
        <v>37</v>
      </c>
      <c r="B93" s="2" t="s">
        <v>100</v>
      </c>
      <c r="C93" s="18">
        <v>2058.2868407676951</v>
      </c>
      <c r="D93" s="18">
        <v>2058.2868407676951</v>
      </c>
      <c r="E93" s="16">
        <f>CH4Detail345[[#This Row],[Latest submission (CO2-eq, kt)]]-CH4Detail345[[#This Row],[Previous submission (CO2-eq, kt)]]</f>
        <v>0</v>
      </c>
      <c r="F93" s="5">
        <f>CH4Detail345[[#This Row],[Difference (CO2-eq, kt)]]/CH4Detail345[[#This Row],[Previous submission (CO2-eq, kt)]]</f>
        <v>0</v>
      </c>
      <c r="G93" s="5">
        <f>CH4Detail345[[#This Row],[Difference (CO2-eq, kt)]]/C$77</f>
        <v>0</v>
      </c>
      <c r="H93" s="5">
        <f>CH4Detail345[[#This Row],[Difference (CO2-eq, kt)]]/C$76</f>
        <v>0</v>
      </c>
      <c r="I93" s="2"/>
    </row>
    <row r="94" spans="1:9">
      <c r="A94" s="2" t="s">
        <v>38</v>
      </c>
      <c r="B94" s="2" t="s">
        <v>100</v>
      </c>
      <c r="C94" s="18"/>
      <c r="D94" s="18"/>
      <c r="E94" s="16"/>
      <c r="F94" s="5"/>
      <c r="G94" s="5"/>
      <c r="H94" s="5"/>
      <c r="I94" s="2"/>
    </row>
    <row r="95" spans="1:9">
      <c r="A95" s="2" t="s">
        <v>39</v>
      </c>
      <c r="B95" s="2" t="s">
        <v>100</v>
      </c>
      <c r="C95" s="18"/>
      <c r="D95" s="18"/>
      <c r="E95" s="16"/>
      <c r="F95" s="5"/>
      <c r="G95" s="5"/>
      <c r="H95" s="5"/>
      <c r="I95" s="2"/>
    </row>
    <row r="96" spans="1:9">
      <c r="A96" s="3" t="s">
        <v>10</v>
      </c>
      <c r="B96" s="3" t="s">
        <v>100</v>
      </c>
      <c r="C96" s="18">
        <v>466.14702589443834</v>
      </c>
      <c r="D96" s="18">
        <v>466.14607772286666</v>
      </c>
      <c r="E96" s="16">
        <f>CH4Detail345[[#This Row],[Latest submission (CO2-eq, kt)]]-CH4Detail345[[#This Row],[Previous submission (CO2-eq, kt)]]</f>
        <v>-9.4817157167881305E-4</v>
      </c>
      <c r="F96" s="5">
        <f>CH4Detail345[[#This Row],[Difference (CO2-eq, kt)]]/CH4Detail345[[#This Row],[Previous submission (CO2-eq, kt)]]</f>
        <v>-2.0340611845789872E-6</v>
      </c>
      <c r="G96" s="5">
        <f>CH4Detail345[[#This Row],[Difference (CO2-eq, kt)]]/C$77</f>
        <v>-1.8197033769856765E-9</v>
      </c>
      <c r="H96" s="5">
        <f>CH4Detail345[[#This Row],[Difference (CO2-eq, kt)]]/C$76</f>
        <v>-1.8389004634650398E-9</v>
      </c>
      <c r="I96" s="2"/>
    </row>
    <row r="97" spans="1:9">
      <c r="A97" s="2" t="s">
        <v>40</v>
      </c>
      <c r="B97" s="2" t="s">
        <v>100</v>
      </c>
      <c r="C97" s="18"/>
      <c r="D97" s="18"/>
      <c r="E97" s="16"/>
      <c r="F97" s="5"/>
      <c r="G97" s="5"/>
      <c r="H97" s="5"/>
      <c r="I97" s="2"/>
    </row>
    <row r="98" spans="1:9">
      <c r="A98" s="2" t="s">
        <v>41</v>
      </c>
      <c r="B98" s="2" t="s">
        <v>100</v>
      </c>
      <c r="C98" s="18"/>
      <c r="D98" s="18"/>
      <c r="E98" s="16"/>
      <c r="F98" s="5"/>
      <c r="G98" s="5"/>
      <c r="H98" s="5"/>
      <c r="I98" s="2"/>
    </row>
    <row r="99" spans="1:9">
      <c r="A99" s="2" t="s">
        <v>42</v>
      </c>
      <c r="B99" s="2" t="s">
        <v>100</v>
      </c>
      <c r="C99" s="18"/>
      <c r="D99" s="18"/>
      <c r="E99" s="16"/>
      <c r="F99" s="5"/>
      <c r="G99" s="5"/>
      <c r="H99" s="5"/>
      <c r="I99" s="2"/>
    </row>
    <row r="100" spans="1:9">
      <c r="A100" s="2" t="s">
        <v>43</v>
      </c>
      <c r="B100" s="2" t="s">
        <v>100</v>
      </c>
      <c r="C100" s="18"/>
      <c r="D100" s="18"/>
      <c r="E100" s="16"/>
      <c r="F100" s="5"/>
      <c r="G100" s="5"/>
      <c r="H100" s="5"/>
      <c r="I100" s="2"/>
    </row>
    <row r="101" spans="1:9">
      <c r="A101" s="2" t="s">
        <v>44</v>
      </c>
      <c r="B101" s="2" t="s">
        <v>100</v>
      </c>
      <c r="C101" s="18"/>
      <c r="D101" s="18"/>
      <c r="E101" s="16"/>
      <c r="F101" s="5"/>
      <c r="G101" s="5"/>
      <c r="H101" s="5"/>
      <c r="I101" s="2"/>
    </row>
    <row r="102" spans="1:9">
      <c r="A102" s="2" t="s">
        <v>45</v>
      </c>
      <c r="B102" s="2" t="s">
        <v>100</v>
      </c>
      <c r="C102" s="18"/>
      <c r="D102" s="18"/>
      <c r="E102" s="16"/>
      <c r="F102" s="5"/>
      <c r="G102" s="5"/>
      <c r="H102" s="5"/>
      <c r="I102" s="2"/>
    </row>
    <row r="103" spans="1:9">
      <c r="A103" s="2" t="s">
        <v>46</v>
      </c>
      <c r="B103" s="2" t="s">
        <v>100</v>
      </c>
      <c r="C103" s="18">
        <v>1.3071192277717201</v>
      </c>
      <c r="D103" s="18">
        <v>1.3061710562</v>
      </c>
      <c r="E103" s="16">
        <f>CH4Detail345[[#This Row],[Latest submission (CO2-eq, kt)]]-CH4Detail345[[#This Row],[Previous submission (CO2-eq, kt)]]</f>
        <v>-9.4817157172011335E-4</v>
      </c>
      <c r="F103" s="5">
        <f>CH4Detail345[[#This Row],[Difference (CO2-eq, kt)]]/CH4Detail345[[#This Row],[Previous submission (CO2-eq, kt)]]</f>
        <v>-7.2539027165600338E-4</v>
      </c>
      <c r="G103" s="5">
        <f>CH4Detail345[[#This Row],[Difference (CO2-eq, kt)]]/C$77</f>
        <v>-1.8197033770649388E-9</v>
      </c>
      <c r="H103" s="5">
        <f>CH4Detail345[[#This Row],[Difference (CO2-eq, kt)]]/C$76</f>
        <v>-1.8389004635451384E-9</v>
      </c>
      <c r="I103" s="2"/>
    </row>
    <row r="104" spans="1:9">
      <c r="A104" s="2" t="s">
        <v>47</v>
      </c>
      <c r="B104" s="2" t="s">
        <v>100</v>
      </c>
      <c r="C104" s="18">
        <v>464.83990666666665</v>
      </c>
      <c r="D104" s="18">
        <v>464.83990666666665</v>
      </c>
      <c r="E104" s="16">
        <f>CH4Detail345[[#This Row],[Latest submission (CO2-eq, kt)]]-CH4Detail345[[#This Row],[Previous submission (CO2-eq, kt)]]</f>
        <v>0</v>
      </c>
      <c r="F104" s="5">
        <f>CH4Detail345[[#This Row],[Difference (CO2-eq, kt)]]/CH4Detail345[[#This Row],[Previous submission (CO2-eq, kt)]]</f>
        <v>0</v>
      </c>
      <c r="G104" s="5">
        <f>CH4Detail345[[#This Row],[Difference (CO2-eq, kt)]]/C$77</f>
        <v>0</v>
      </c>
      <c r="H104" s="5">
        <f>CH4Detail345[[#This Row],[Difference (CO2-eq, kt)]]/C$76</f>
        <v>0</v>
      </c>
      <c r="I104" s="2"/>
    </row>
    <row r="105" spans="1:9">
      <c r="A105" s="2" t="s">
        <v>48</v>
      </c>
      <c r="B105" s="2" t="s">
        <v>100</v>
      </c>
      <c r="C105" s="18"/>
      <c r="D105" s="18"/>
      <c r="E105" s="16"/>
      <c r="F105" s="5"/>
      <c r="G105" s="5"/>
      <c r="H105" s="5"/>
      <c r="I105" s="2"/>
    </row>
    <row r="106" spans="1:9">
      <c r="A106" s="2" t="s">
        <v>49</v>
      </c>
      <c r="B106" s="2" t="s">
        <v>100</v>
      </c>
      <c r="C106" s="18"/>
      <c r="D106" s="18"/>
      <c r="E106" s="16"/>
      <c r="F106" s="5"/>
      <c r="G106" s="5"/>
      <c r="H106" s="5"/>
      <c r="I106" s="2"/>
    </row>
    <row r="107" spans="1:9">
      <c r="A107" s="3" t="s">
        <v>11</v>
      </c>
      <c r="B107" s="3" t="s">
        <v>100</v>
      </c>
      <c r="C107" s="18">
        <v>-7418.5652826617134</v>
      </c>
      <c r="D107" s="18">
        <v>-8552.1500112823651</v>
      </c>
      <c r="E107" s="16">
        <f>CH4Detail345[[#This Row],[Latest submission (CO2-eq, kt)]]-CH4Detail345[[#This Row],[Previous submission (CO2-eq, kt)]]</f>
        <v>-1133.5847286206517</v>
      </c>
      <c r="F107" s="5">
        <f>CH4Detail345[[#This Row],[Difference (CO2-eq, kt)]]/CH4Detail345[[#This Row],[Previous submission (CO2-eq, kt)]]</f>
        <v>0.15280376803719814</v>
      </c>
      <c r="G107" s="5">
        <f>CH4Detail345[[#This Row],[Difference (CO2-eq, kt)]]/C$77</f>
        <v>-2.1755429295544707E-3</v>
      </c>
      <c r="H107" s="5">
        <f>CH4Detail345[[#This Row],[Difference (CO2-eq, kt)]]/C$76</f>
        <v>-2.198493969974809E-3</v>
      </c>
      <c r="I107" s="2"/>
    </row>
    <row r="108" spans="1:9">
      <c r="A108" s="2" t="s">
        <v>50</v>
      </c>
      <c r="B108" s="2" t="s">
        <v>100</v>
      </c>
      <c r="C108" s="18">
        <v>-20749.138260390479</v>
      </c>
      <c r="D108" s="18">
        <v>-20799.668995876797</v>
      </c>
      <c r="E108" s="16">
        <f>CH4Detail345[[#This Row],[Latest submission (CO2-eq, kt)]]-CH4Detail345[[#This Row],[Previous submission (CO2-eq, kt)]]</f>
        <v>-50.530735486318008</v>
      </c>
      <c r="F108" s="5">
        <f>CH4Detail345[[#This Row],[Difference (CO2-eq, kt)]]/CH4Detail345[[#This Row],[Previous submission (CO2-eq, kt)]]</f>
        <v>2.4353173058169727E-3</v>
      </c>
      <c r="G108" s="5">
        <f>CH4Detail345[[#This Row],[Difference (CO2-eq, kt)]]/C$77</f>
        <v>-9.6977121812686677E-5</v>
      </c>
      <c r="H108" s="5">
        <f>CH4Detail345[[#This Row],[Difference (CO2-eq, kt)]]/C$76</f>
        <v>-9.8000188658362245E-5</v>
      </c>
      <c r="I108" s="2"/>
    </row>
    <row r="109" spans="1:9">
      <c r="A109" s="2" t="s">
        <v>51</v>
      </c>
      <c r="B109" s="2" t="s">
        <v>100</v>
      </c>
      <c r="C109" s="18">
        <v>2172.2351566723246</v>
      </c>
      <c r="D109" s="18">
        <v>2172.3231566723243</v>
      </c>
      <c r="E109" s="16">
        <f>CH4Detail345[[#This Row],[Latest submission (CO2-eq, kt)]]-CH4Detail345[[#This Row],[Previous submission (CO2-eq, kt)]]</f>
        <v>8.7999999999738066E-2</v>
      </c>
      <c r="F109" s="5">
        <f>CH4Detail345[[#This Row],[Difference (CO2-eq, kt)]]/CH4Detail345[[#This Row],[Previous submission (CO2-eq, kt)]]</f>
        <v>4.0511267727821153E-5</v>
      </c>
      <c r="G109" s="5">
        <f>CH4Detail345[[#This Row],[Difference (CO2-eq, kt)]]/C$77</f>
        <v>1.6888704740507364E-7</v>
      </c>
      <c r="H109" s="5">
        <f>CH4Detail345[[#This Row],[Difference (CO2-eq, kt)]]/C$76</f>
        <v>1.7066873297827412E-7</v>
      </c>
      <c r="I109" s="2"/>
    </row>
    <row r="110" spans="1:9">
      <c r="A110" s="2" t="s">
        <v>52</v>
      </c>
      <c r="B110" s="2" t="s">
        <v>100</v>
      </c>
      <c r="C110" s="18">
        <v>3997.28323410959</v>
      </c>
      <c r="D110" s="18">
        <v>3953.766434788045</v>
      </c>
      <c r="E110" s="16">
        <f>CH4Detail345[[#This Row],[Latest submission (CO2-eq, kt)]]-CH4Detail345[[#This Row],[Previous submission (CO2-eq, kt)]]</f>
        <v>-43.516799321545022</v>
      </c>
      <c r="F110" s="5">
        <f>CH4Detail345[[#This Row],[Difference (CO2-eq, kt)]]/CH4Detail345[[#This Row],[Previous submission (CO2-eq, kt)]]</f>
        <v>-1.0886593912137065E-2</v>
      </c>
      <c r="G110" s="5">
        <f>CH4Detail345[[#This Row],[Difference (CO2-eq, kt)]]/C$77</f>
        <v>-8.3516178976780978E-5</v>
      </c>
      <c r="H110" s="5">
        <f>CH4Detail345[[#This Row],[Difference (CO2-eq, kt)]]/C$76</f>
        <v>-8.4397238676136525E-5</v>
      </c>
      <c r="I110" s="2"/>
    </row>
    <row r="111" spans="1:9">
      <c r="A111" s="2" t="s">
        <v>53</v>
      </c>
      <c r="B111" s="2" t="s">
        <v>100</v>
      </c>
      <c r="C111" s="18"/>
      <c r="D111" s="18"/>
      <c r="E111" s="16"/>
      <c r="F111" s="5"/>
      <c r="G111" s="5"/>
      <c r="H111" s="5"/>
      <c r="I111" s="2"/>
    </row>
    <row r="112" spans="1:9">
      <c r="A112" s="2" t="s">
        <v>54</v>
      </c>
      <c r="B112" s="2" t="s">
        <v>100</v>
      </c>
      <c r="C112" s="18">
        <v>6641.2583318416082</v>
      </c>
      <c r="D112" s="18">
        <v>6641.225648239305</v>
      </c>
      <c r="E112" s="16">
        <f>CH4Detail345[[#This Row],[Latest submission (CO2-eq, kt)]]-CH4Detail345[[#This Row],[Previous submission (CO2-eq, kt)]]</f>
        <v>-3.268360230322287E-2</v>
      </c>
      <c r="F112" s="5">
        <f>CH4Detail345[[#This Row],[Difference (CO2-eq, kt)]]/CH4Detail345[[#This Row],[Previous submission (CO2-eq, kt)]]</f>
        <v>-4.921296638397707E-6</v>
      </c>
      <c r="G112" s="5">
        <f>CH4Detail345[[#This Row],[Difference (CO2-eq, kt)]]/C$77</f>
        <v>-6.2725421495106871E-8</v>
      </c>
      <c r="H112" s="5">
        <f>CH4Detail345[[#This Row],[Difference (CO2-eq, kt)]]/C$76</f>
        <v>-6.3387147662198315E-8</v>
      </c>
      <c r="I112" s="2"/>
    </row>
    <row r="113" spans="1:9">
      <c r="A113" s="2" t="s">
        <v>55</v>
      </c>
      <c r="B113" s="2" t="s">
        <v>100</v>
      </c>
      <c r="C113" s="18"/>
      <c r="D113" s="18"/>
      <c r="E113" s="16"/>
      <c r="F113" s="5"/>
      <c r="G113" s="5"/>
      <c r="H113" s="5"/>
      <c r="I113" s="2"/>
    </row>
    <row r="114" spans="1:9">
      <c r="A114" s="2" t="s">
        <v>56</v>
      </c>
      <c r="B114" s="2" t="s">
        <v>100</v>
      </c>
      <c r="C114" s="18">
        <v>519.79625510524409</v>
      </c>
      <c r="D114" s="18">
        <v>-519.79625510524386</v>
      </c>
      <c r="E114" s="16">
        <f>CH4Detail345[[#This Row],[Latest submission (CO2-eq, kt)]]-CH4Detail345[[#This Row],[Previous submission (CO2-eq, kt)]]</f>
        <v>-1039.5925102104879</v>
      </c>
      <c r="F114" s="5">
        <f>CH4Detail345[[#This Row],[Difference (CO2-eq, kt)]]/CH4Detail345[[#This Row],[Previous submission (CO2-eq, kt)]]</f>
        <v>-1.9999999999999996</v>
      </c>
      <c r="G114" s="5">
        <f>CH4Detail345[[#This Row],[Difference (CO2-eq, kt)]]/C$77</f>
        <v>-1.9951557903909178E-3</v>
      </c>
      <c r="H114" s="5">
        <f>CH4Detail345[[#This Row],[Difference (CO2-eq, kt)]]/C$76</f>
        <v>-2.0162038242256316E-3</v>
      </c>
      <c r="I114" s="2" t="s">
        <v>107</v>
      </c>
    </row>
    <row r="115" spans="1:9">
      <c r="A115" s="2" t="s">
        <v>39</v>
      </c>
      <c r="B115" s="2" t="s">
        <v>100</v>
      </c>
      <c r="C115" s="18"/>
      <c r="D115" s="18"/>
      <c r="E115" s="16"/>
      <c r="F115" s="5"/>
      <c r="G115" s="5"/>
      <c r="H115" s="5"/>
      <c r="I115" s="2"/>
    </row>
    <row r="116" spans="1:9">
      <c r="A116" s="3" t="s">
        <v>12</v>
      </c>
      <c r="B116" s="3" t="s">
        <v>100</v>
      </c>
      <c r="C116" s="18">
        <v>507.18473059439987</v>
      </c>
      <c r="D116" s="18">
        <v>507.18473059439992</v>
      </c>
      <c r="E116" s="16">
        <f>CH4Detail345[[#This Row],[Latest submission (CO2-eq, kt)]]-CH4Detail345[[#This Row],[Previous submission (CO2-eq, kt)]]</f>
        <v>0</v>
      </c>
      <c r="F116" s="5">
        <f>CH4Detail345[[#This Row],[Difference (CO2-eq, kt)]]/CH4Detail345[[#This Row],[Previous submission (CO2-eq, kt)]]</f>
        <v>0</v>
      </c>
      <c r="G116" s="5">
        <v>8.1067332398507605E-7</v>
      </c>
      <c r="H116" s="5">
        <f>CH4Detail345[[#This Row],[Difference (CO2-eq, kt)]]/C$76</f>
        <v>0</v>
      </c>
      <c r="I116" s="2"/>
    </row>
    <row r="117" spans="1:9">
      <c r="A117" s="2" t="s">
        <v>57</v>
      </c>
      <c r="B117" s="2" t="s">
        <v>100</v>
      </c>
      <c r="C117" s="18"/>
      <c r="D117" s="18"/>
      <c r="E117" s="16"/>
      <c r="F117" s="5"/>
      <c r="G117" s="5"/>
      <c r="H117" s="5"/>
      <c r="I117" s="2"/>
    </row>
    <row r="118" spans="1:9">
      <c r="A118" s="2" t="s">
        <v>58</v>
      </c>
      <c r="B118" s="2" t="s">
        <v>100</v>
      </c>
      <c r="C118" s="18"/>
      <c r="D118" s="18"/>
      <c r="E118" s="16"/>
      <c r="F118" s="5"/>
      <c r="G118" s="5"/>
      <c r="H118" s="5"/>
      <c r="I118" s="2"/>
    </row>
    <row r="119" spans="1:9">
      <c r="A119" s="2" t="s">
        <v>59</v>
      </c>
      <c r="B119" s="2" t="s">
        <v>100</v>
      </c>
      <c r="C119" s="18">
        <v>507.18473059439987</v>
      </c>
      <c r="D119" s="18">
        <v>507.18473059439992</v>
      </c>
      <c r="E119" s="16">
        <f>CH4Detail345[[#This Row],[Latest submission (CO2-eq, kt)]]-CH4Detail345[[#This Row],[Previous submission (CO2-eq, kt)]]</f>
        <v>0</v>
      </c>
      <c r="F119" s="5">
        <f>CH4Detail345[[#This Row],[Difference (CO2-eq, kt)]]/CH4Detail345[[#This Row],[Previous submission (CO2-eq, kt)]]</f>
        <v>0</v>
      </c>
      <c r="G119" s="5">
        <f>CH4Detail345[[#This Row],[Difference (CO2-eq, kt)]]/C$77</f>
        <v>0</v>
      </c>
      <c r="H119" s="5">
        <f>CH4Detail345[[#This Row],[Difference (CO2-eq, kt)]]/C$76</f>
        <v>0</v>
      </c>
      <c r="I119" s="2"/>
    </row>
    <row r="120" spans="1:9">
      <c r="A120" s="2" t="s">
        <v>60</v>
      </c>
      <c r="B120" s="2" t="s">
        <v>100</v>
      </c>
      <c r="C120" s="18"/>
      <c r="D120" s="18"/>
      <c r="E120" s="16"/>
      <c r="F120" s="5"/>
      <c r="G120" s="5"/>
      <c r="H120" s="5"/>
      <c r="I120" s="2"/>
    </row>
    <row r="121" spans="1:9">
      <c r="A121" s="2" t="s">
        <v>61</v>
      </c>
      <c r="B121" s="2" t="s">
        <v>100</v>
      </c>
      <c r="C121" s="18"/>
      <c r="D121" s="18"/>
      <c r="E121" s="16"/>
      <c r="F121" s="5"/>
      <c r="G121" s="5"/>
      <c r="H121" s="5"/>
      <c r="I121" s="2"/>
    </row>
    <row r="122" spans="1:9">
      <c r="A122" s="3" t="s">
        <v>13</v>
      </c>
      <c r="B122" s="3" t="s">
        <v>100</v>
      </c>
      <c r="C122" s="18"/>
      <c r="D122" s="18"/>
      <c r="E122" s="16"/>
      <c r="F122" s="5"/>
      <c r="G122" s="5"/>
      <c r="H122" s="5"/>
      <c r="I122" s="2"/>
    </row>
    <row r="123" spans="1:9">
      <c r="A123" s="3" t="s">
        <v>14</v>
      </c>
      <c r="B123" s="3" t="s">
        <v>100</v>
      </c>
      <c r="C123" s="18"/>
      <c r="D123" s="18"/>
      <c r="E123" s="16"/>
      <c r="F123" s="5"/>
      <c r="G123" s="5"/>
      <c r="H123" s="5"/>
      <c r="I123" s="2"/>
    </row>
    <row r="124" spans="1:9">
      <c r="A124" s="3" t="s">
        <v>15</v>
      </c>
      <c r="B124" s="3" t="s">
        <v>100</v>
      </c>
      <c r="C124" s="18">
        <v>8586.4576854474453</v>
      </c>
      <c r="D124" s="18">
        <v>8586.4576854474453</v>
      </c>
      <c r="E124" s="16">
        <f>CH4Detail345[[#This Row],[Latest submission (CO2-eq, kt)]]-CH4Detail345[[#This Row],[Previous submission (CO2-eq, kt)]]</f>
        <v>0</v>
      </c>
      <c r="F124" s="5">
        <f>CH4Detail345[[#This Row],[Difference (CO2-eq, kt)]]/CH4Detail345[[#This Row],[Previous submission (CO2-eq, kt)]]</f>
        <v>0</v>
      </c>
      <c r="G124" s="5"/>
      <c r="H124" s="5"/>
      <c r="I124" s="2"/>
    </row>
    <row r="125" spans="1:9">
      <c r="A125" s="2" t="s">
        <v>63</v>
      </c>
      <c r="B125" s="2" t="s">
        <v>100</v>
      </c>
      <c r="C125" s="18">
        <v>4160.7725538832892</v>
      </c>
      <c r="D125" s="18">
        <v>4160.7725538832892</v>
      </c>
      <c r="E125" s="16">
        <f>CH4Detail345[[#This Row],[Latest submission (CO2-eq, kt)]]-CH4Detail345[[#This Row],[Previous submission (CO2-eq, kt)]]</f>
        <v>0</v>
      </c>
      <c r="F125" s="5">
        <f>CH4Detail345[[#This Row],[Difference (CO2-eq, kt)]]/CH4Detail345[[#This Row],[Previous submission (CO2-eq, kt)]]</f>
        <v>0</v>
      </c>
      <c r="G125" s="5"/>
      <c r="H125" s="5"/>
      <c r="I125" s="2"/>
    </row>
    <row r="126" spans="1:9">
      <c r="A126" s="2" t="s">
        <v>64</v>
      </c>
      <c r="B126" s="2" t="s">
        <v>100</v>
      </c>
      <c r="C126" s="18">
        <v>4425.6851315641552</v>
      </c>
      <c r="D126" s="18">
        <v>4425.6851315641552</v>
      </c>
      <c r="E126" s="16">
        <f>CH4Detail345[[#This Row],[Latest submission (CO2-eq, kt)]]-CH4Detail345[[#This Row],[Previous submission (CO2-eq, kt)]]</f>
        <v>0</v>
      </c>
      <c r="F126" s="5">
        <f>CH4Detail345[[#This Row],[Difference (CO2-eq, kt)]]/CH4Detail345[[#This Row],[Previous submission (CO2-eq, kt)]]</f>
        <v>0</v>
      </c>
      <c r="G126" s="5"/>
      <c r="H126" s="5"/>
      <c r="I126" s="2"/>
    </row>
    <row r="127" spans="1:9">
      <c r="A127" s="3" t="s">
        <v>16</v>
      </c>
      <c r="B127" s="3" t="s">
        <v>100</v>
      </c>
      <c r="C127" s="18"/>
      <c r="D127" s="18"/>
      <c r="E127" s="16"/>
      <c r="F127" s="5"/>
      <c r="G127" s="5"/>
      <c r="H127" s="5"/>
      <c r="I127" s="2"/>
    </row>
    <row r="128" spans="1:9">
      <c r="A128" s="3" t="s">
        <v>17</v>
      </c>
      <c r="B128" s="3" t="s">
        <v>100</v>
      </c>
      <c r="C128" s="18">
        <v>7272.0529581379205</v>
      </c>
      <c r="D128" s="18">
        <v>13947.42024928598</v>
      </c>
      <c r="E128" s="16">
        <f>CH4Detail345[[#This Row],[Latest submission (CO2-eq, kt)]]-CH4Detail345[[#This Row],[Previous submission (CO2-eq, kt)]]</f>
        <v>6675.3672911480598</v>
      </c>
      <c r="F128" s="5">
        <f>CH4Detail345[[#This Row],[Difference (CO2-eq, kt)]]/CH4Detail345[[#This Row],[Previous submission (CO2-eq, kt)]]</f>
        <v>0.91794811308103452</v>
      </c>
      <c r="G128" s="5"/>
      <c r="H128" s="5"/>
      <c r="I128" s="2"/>
    </row>
    <row r="129" spans="1:9">
      <c r="A129" s="3" t="s">
        <v>18</v>
      </c>
      <c r="B129" s="3" t="s">
        <v>100</v>
      </c>
      <c r="C129" s="18"/>
      <c r="D129" s="18"/>
      <c r="E129" s="16"/>
      <c r="F129" s="5"/>
      <c r="G129" s="5"/>
      <c r="H129" s="5"/>
      <c r="I129" s="2"/>
    </row>
    <row r="130" spans="1:9">
      <c r="A130" s="3" t="s">
        <v>19</v>
      </c>
      <c r="B130" s="3" t="s">
        <v>100</v>
      </c>
      <c r="C130" s="18"/>
      <c r="D130" s="18"/>
      <c r="E130" s="16"/>
      <c r="F130" s="5"/>
      <c r="G130" s="5"/>
      <c r="H130" s="5"/>
      <c r="I130" s="2"/>
    </row>
    <row r="131" spans="1:9">
      <c r="A131" s="3" t="s">
        <v>20</v>
      </c>
      <c r="B131" s="3" t="s">
        <v>100</v>
      </c>
      <c r="C131" s="18"/>
      <c r="D131" s="18"/>
      <c r="E131" s="16"/>
      <c r="F131" s="5"/>
      <c r="G131" s="5"/>
      <c r="H131" s="5"/>
      <c r="I131" s="2"/>
    </row>
    <row r="132" spans="1:9">
      <c r="A132" s="3" t="s">
        <v>21</v>
      </c>
      <c r="B132" s="3" t="s">
        <v>100</v>
      </c>
      <c r="C132" s="18"/>
      <c r="D132" s="18"/>
      <c r="E132" s="16"/>
      <c r="F132" s="5"/>
      <c r="G132" s="5"/>
      <c r="H132" s="5"/>
      <c r="I132" s="2"/>
    </row>
    <row r="134" spans="1:9" ht="36" customHeight="1">
      <c r="A134" s="13" t="s">
        <v>22</v>
      </c>
      <c r="B134" s="13"/>
      <c r="C134" s="13"/>
      <c r="D134" s="13"/>
      <c r="E134" s="13"/>
      <c r="F134" s="13"/>
      <c r="G134" s="13"/>
      <c r="H134" s="13"/>
      <c r="I134" s="13"/>
    </row>
    <row r="135" spans="1:9" ht="33.75" customHeight="1">
      <c r="A135" s="13" t="s">
        <v>65</v>
      </c>
      <c r="B135" s="13"/>
      <c r="C135" s="13"/>
      <c r="D135" s="13"/>
      <c r="E135" s="13"/>
      <c r="F135" s="13"/>
      <c r="G135" s="13"/>
      <c r="H135" s="13"/>
      <c r="I135" s="13"/>
    </row>
    <row r="136" spans="1:9" ht="33" customHeight="1">
      <c r="A136" s="13" t="s">
        <v>66</v>
      </c>
      <c r="B136" s="13"/>
      <c r="C136" s="13"/>
      <c r="D136" s="13"/>
      <c r="E136" s="13"/>
      <c r="F136" s="13"/>
      <c r="G136" s="13"/>
      <c r="H136" s="13"/>
      <c r="I136" s="13"/>
    </row>
    <row r="137" spans="1:9" ht="19.5" customHeight="1">
      <c r="A137" s="13" t="s">
        <v>23</v>
      </c>
      <c r="B137" s="13"/>
      <c r="C137" s="13"/>
      <c r="D137" s="13"/>
      <c r="E137" s="13"/>
      <c r="F137" s="13"/>
      <c r="G137" s="13"/>
      <c r="H137" s="13"/>
      <c r="I137" s="13"/>
    </row>
  </sheetData>
  <mergeCells count="9">
    <mergeCell ref="A135:I135"/>
    <mergeCell ref="A136:I136"/>
    <mergeCell ref="A137:I137"/>
    <mergeCell ref="A2:I2"/>
    <mergeCell ref="A65:I65"/>
    <mergeCell ref="A66:I66"/>
    <mergeCell ref="A67:I67"/>
    <mergeCell ref="A68:I68"/>
    <mergeCell ref="A134:I134"/>
  </mergeCells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I125"/>
  <sheetViews>
    <sheetView topLeftCell="A110" zoomScale="85" zoomScaleNormal="85" workbookViewId="0">
      <selection activeCell="A122" sqref="A122:XFD125"/>
    </sheetView>
  </sheetViews>
  <sheetFormatPr defaultColWidth="9.109375" defaultRowHeight="14.4"/>
  <cols>
    <col min="1" max="1" width="45.33203125" style="1" customWidth="1"/>
    <col min="2" max="2" width="16.21875" style="1" customWidth="1"/>
    <col min="3" max="4" width="15.88671875" style="1" customWidth="1"/>
    <col min="5" max="6" width="16.109375" style="1" customWidth="1"/>
    <col min="7" max="7" width="21.5546875" style="1" customWidth="1"/>
    <col min="8" max="8" width="24.5546875" style="1" customWidth="1"/>
    <col min="9" max="9" width="34.109375" style="1" customWidth="1"/>
    <col min="10" max="16384" width="9.109375" style="1"/>
  </cols>
  <sheetData>
    <row r="1" spans="1:9" ht="21">
      <c r="A1" s="11" t="s">
        <v>94</v>
      </c>
    </row>
    <row r="2" spans="1:9" ht="33" customHeight="1">
      <c r="A2" s="14" t="s">
        <v>93</v>
      </c>
      <c r="B2" s="14"/>
      <c r="C2" s="14"/>
      <c r="D2" s="14"/>
      <c r="E2" s="14"/>
      <c r="F2" s="14"/>
      <c r="G2" s="14"/>
      <c r="H2" s="14"/>
      <c r="I2" s="14"/>
    </row>
    <row r="3" spans="1:9">
      <c r="A3" s="8" t="s">
        <v>68</v>
      </c>
      <c r="B3" s="9" t="s">
        <v>99</v>
      </c>
    </row>
    <row r="4" spans="1:9">
      <c r="A4" s="6" t="s">
        <v>96</v>
      </c>
      <c r="B4" s="7" t="s">
        <v>98</v>
      </c>
    </row>
    <row r="5" spans="1:9">
      <c r="A5" s="6" t="s">
        <v>95</v>
      </c>
      <c r="B5" s="15" t="s">
        <v>102</v>
      </c>
      <c r="C5" s="10" t="s">
        <v>72</v>
      </c>
    </row>
    <row r="6" spans="1:9" ht="81" customHeight="1">
      <c r="A6" s="4" t="s">
        <v>0</v>
      </c>
      <c r="B6" s="4" t="s">
        <v>70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1</v>
      </c>
    </row>
    <row r="7" spans="1:9">
      <c r="A7" s="3" t="s">
        <v>8</v>
      </c>
      <c r="B7" s="3" t="s">
        <v>105</v>
      </c>
      <c r="C7" s="18">
        <v>403185.93393621041</v>
      </c>
      <c r="D7" s="18">
        <v>408062.56052194478</v>
      </c>
      <c r="E7" s="17">
        <f>CH4Detail3410[[#This Row],[Latest submission (CO2-eq, kt)]]-CH4Detail3410[[#This Row],[Previous submission (CO2-eq, kt)]]</f>
        <v>4876.6265857343678</v>
      </c>
      <c r="F7" s="5">
        <f>CH4Detail3410[[#This Row],[Difference (CO2-eq, kt)]]/CH4Detail3410[[#This Row],[Previous submission (CO2-eq, kt)]]</f>
        <v>1.209522995538311E-2</v>
      </c>
      <c r="G7" s="5"/>
      <c r="H7" s="5">
        <f>CH4Detail3410[[#This Row],[Difference (CO2-eq, kt)]]/CH4Detail3410[[#This Row],[Previous submission (CO2-eq, kt)]]</f>
        <v>1.209522995538311E-2</v>
      </c>
      <c r="I7" s="2"/>
    </row>
    <row r="8" spans="1:9">
      <c r="A8" s="3" t="s">
        <v>106</v>
      </c>
      <c r="B8" s="3" t="s">
        <v>105</v>
      </c>
      <c r="C8" s="18">
        <v>437267.50013164867</v>
      </c>
      <c r="D8" s="18">
        <v>438887.36955457862</v>
      </c>
      <c r="E8" s="17">
        <f>CH4Detail3410[[#This Row],[Latest submission (CO2-eq, kt)]]-CH4Detail3410[[#This Row],[Previous submission (CO2-eq, kt)]]</f>
        <v>1619.8694229299435</v>
      </c>
      <c r="F8" s="5">
        <f>CH4Detail3410[[#This Row],[Difference (CO2-eq, kt)]]/CH4Detail3410[[#This Row],[Previous submission (CO2-eq, kt)]]</f>
        <v>3.7045273715568786E-3</v>
      </c>
      <c r="G8" s="5">
        <f>CH4Detail3410[[#This Row],[Difference (CO2-eq, kt)]]/CH4Detail3410[[#This Row],[Previous submission (CO2-eq, kt)]]</f>
        <v>3.7045273715568786E-3</v>
      </c>
      <c r="H8" s="5"/>
      <c r="I8" s="2"/>
    </row>
    <row r="9" spans="1:9">
      <c r="A9" s="3" t="s">
        <v>9</v>
      </c>
      <c r="B9" s="3" t="s">
        <v>102</v>
      </c>
      <c r="C9" s="18">
        <v>8840.3971093306536</v>
      </c>
      <c r="D9" s="18">
        <v>8841.6540216141038</v>
      </c>
      <c r="E9" s="17">
        <f>CH4Detail3410[[#This Row],[Latest submission (CO2-eq, kt)]]-CH4Detail3410[[#This Row],[Previous submission (CO2-eq, kt)]]</f>
        <v>1.2569122834502195</v>
      </c>
      <c r="F9" s="5">
        <f>CH4Detail3410[[#This Row],[Difference (CO2-eq, kt)]]/CH4Detail3410[[#This Row],[Previous submission (CO2-eq, kt)]]</f>
        <v>1.4217826053578559E-4</v>
      </c>
      <c r="G9" s="5">
        <f>CH4Detail3410[[#This Row],[Difference (CO2-eq, kt)]]/$C$8</f>
        <v>2.8744699367590762E-6</v>
      </c>
      <c r="H9" s="5">
        <f>CH4Detail3410[[#This Row],[Difference (CO2-eq, kt)]]/$C$7</f>
        <v>3.1174507284499674E-6</v>
      </c>
      <c r="I9" s="2"/>
    </row>
    <row r="10" spans="1:9">
      <c r="A10" s="2" t="s">
        <v>32</v>
      </c>
      <c r="B10" s="2" t="s">
        <v>102</v>
      </c>
      <c r="C10" s="18">
        <v>3045.6931885343765</v>
      </c>
      <c r="D10" s="18">
        <v>3046.9478352090705</v>
      </c>
      <c r="E10" s="17">
        <f>CH4Detail3410[[#This Row],[Latest submission (CO2-eq, kt)]]-CH4Detail3410[[#This Row],[Previous submission (CO2-eq, kt)]]</f>
        <v>1.2546466746939586</v>
      </c>
      <c r="F10" s="5">
        <f>CH4Detail3410[[#This Row],[Difference (CO2-eq, kt)]]/CH4Detail3410[[#This Row],[Previous submission (CO2-eq, kt)]]</f>
        <v>4.1194125508673096E-4</v>
      </c>
      <c r="G10" s="5">
        <v>3.0286388965217429E-3</v>
      </c>
      <c r="H10" s="5">
        <f>CH4Detail3410[[#This Row],[Difference (CO2-eq, kt)]]/$C$7</f>
        <v>3.1118314630799128E-6</v>
      </c>
      <c r="I10" s="2"/>
    </row>
    <row r="11" spans="1:9">
      <c r="A11" s="2" t="s">
        <v>27</v>
      </c>
      <c r="B11" s="2" t="s">
        <v>102</v>
      </c>
      <c r="C11" s="18">
        <v>114.65654195690999</v>
      </c>
      <c r="D11" s="18">
        <v>118.3719138019125</v>
      </c>
      <c r="E11" s="17">
        <f>CH4Detail3410[[#This Row],[Latest submission (CO2-eq, kt)]]-CH4Detail3410[[#This Row],[Previous submission (CO2-eq, kt)]]</f>
        <v>3.7153718450025082</v>
      </c>
      <c r="F11" s="5">
        <f>CH4Detail3410[[#This Row],[Difference (CO2-eq, kt)]]/CH4Detail3410[[#This Row],[Previous submission (CO2-eq, kt)]]</f>
        <v>3.2404359852391262E-2</v>
      </c>
      <c r="G11" s="5">
        <v>3.0286388965217429E-3</v>
      </c>
      <c r="H11" s="5">
        <f>CH4Detail3410[[#This Row],[Difference (CO2-eq, kt)]]/$C$7</f>
        <v>9.2150333934772914E-6</v>
      </c>
      <c r="I11" s="2"/>
    </row>
    <row r="12" spans="1:9">
      <c r="A12" s="2" t="s">
        <v>24</v>
      </c>
      <c r="B12" s="2" t="s">
        <v>102</v>
      </c>
      <c r="C12" s="18">
        <v>257.32046977782971</v>
      </c>
      <c r="D12" s="18">
        <v>257.49561218532949</v>
      </c>
      <c r="E12" s="17">
        <f>CH4Detail3410[[#This Row],[Latest submission (CO2-eq, kt)]]-CH4Detail3410[[#This Row],[Previous submission (CO2-eq, kt)]]</f>
        <v>0.17514240749977716</v>
      </c>
      <c r="F12" s="5">
        <f>CH4Detail3410[[#This Row],[Difference (CO2-eq, kt)]]/CH4Detail3410[[#This Row],[Previous submission (CO2-eq, kt)]]</f>
        <v>6.8063923422413686E-4</v>
      </c>
      <c r="G12" s="5">
        <v>3.0286388965217429E-3</v>
      </c>
      <c r="H12" s="5">
        <f>CH4Detail3410[[#This Row],[Difference (CO2-eq, kt)]]/$C$7</f>
        <v>4.3439612535562096E-7</v>
      </c>
      <c r="I12" s="2"/>
    </row>
    <row r="13" spans="1:9">
      <c r="A13" s="2" t="s">
        <v>25</v>
      </c>
      <c r="B13" s="2" t="s">
        <v>102</v>
      </c>
      <c r="C13" s="18">
        <v>239.98472618817476</v>
      </c>
      <c r="D13" s="18">
        <v>239.76243517325901</v>
      </c>
      <c r="E13" s="17">
        <f>CH4Detail3410[[#This Row],[Latest submission (CO2-eq, kt)]]-CH4Detail3410[[#This Row],[Previous submission (CO2-eq, kt)]]</f>
        <v>-0.2222910149157542</v>
      </c>
      <c r="F13" s="5">
        <f>CH4Detail3410[[#This Row],[Difference (CO2-eq, kt)]]/CH4Detail3410[[#This Row],[Previous submission (CO2-eq, kt)]]</f>
        <v>-9.2627151088546067E-4</v>
      </c>
      <c r="G13" s="5">
        <v>3.0286388965217429E-3</v>
      </c>
      <c r="H13" s="5">
        <f>CH4Detail3410[[#This Row],[Difference (CO2-eq, kt)]]/$C$7</f>
        <v>-5.5133623523414814E-7</v>
      </c>
      <c r="I13" s="2"/>
    </row>
    <row r="14" spans="1:9">
      <c r="A14" s="2" t="s">
        <v>26</v>
      </c>
      <c r="B14" s="2" t="s">
        <v>102</v>
      </c>
      <c r="C14" s="18">
        <v>2432.3670745967561</v>
      </c>
      <c r="D14" s="18">
        <v>2429.9534980338631</v>
      </c>
      <c r="E14" s="17">
        <f>CH4Detail3410[[#This Row],[Latest submission (CO2-eq, kt)]]-CH4Detail3410[[#This Row],[Previous submission (CO2-eq, kt)]]</f>
        <v>-2.413576562893013</v>
      </c>
      <c r="F14" s="5">
        <f>CH4Detail3410[[#This Row],[Difference (CO2-eq, kt)]]/CH4Detail3410[[#This Row],[Previous submission (CO2-eq, kt)]]</f>
        <v>-9.9227480428427592E-4</v>
      </c>
      <c r="G14" s="5">
        <v>3.0286388965217429E-3</v>
      </c>
      <c r="H14" s="5">
        <f>CH4Detail3410[[#This Row],[Difference (CO2-eq, kt)]]/$C$7</f>
        <v>-5.986261820519945E-6</v>
      </c>
      <c r="I14" s="2"/>
    </row>
    <row r="15" spans="1:9">
      <c r="A15" s="2" t="s">
        <v>28</v>
      </c>
      <c r="B15" s="2" t="s">
        <v>102</v>
      </c>
      <c r="C15" s="18">
        <v>1.364376014706</v>
      </c>
      <c r="D15" s="18">
        <v>1.364376014706</v>
      </c>
      <c r="E15" s="17">
        <f>CH4Detail3410[[#This Row],[Latest submission (CO2-eq, kt)]]-CH4Detail3410[[#This Row],[Previous submission (CO2-eq, kt)]]</f>
        <v>0</v>
      </c>
      <c r="F15" s="5">
        <f>CH4Detail3410[[#This Row],[Difference (CO2-eq, kt)]]/CH4Detail3410[[#This Row],[Previous submission (CO2-eq, kt)]]</f>
        <v>0</v>
      </c>
      <c r="G15" s="5">
        <v>3.0286388965217429E-3</v>
      </c>
      <c r="H15" s="5">
        <f>CH4Detail3410[[#This Row],[Difference (CO2-eq, kt)]]/$C$7</f>
        <v>0</v>
      </c>
      <c r="I15" s="2"/>
    </row>
    <row r="16" spans="1:9">
      <c r="A16" s="2" t="s">
        <v>33</v>
      </c>
      <c r="B16" s="2" t="s">
        <v>102</v>
      </c>
      <c r="C16" s="18">
        <v>5794.7039207962771</v>
      </c>
      <c r="D16" s="18">
        <v>5794.7061864050329</v>
      </c>
      <c r="E16" s="17">
        <f>CH4Detail3410[[#This Row],[Latest submission (CO2-eq, kt)]]-CH4Detail3410[[#This Row],[Previous submission (CO2-eq, kt)]]</f>
        <v>2.2656087558061699E-3</v>
      </c>
      <c r="F16" s="5">
        <f>CH4Detail3410[[#This Row],[Difference (CO2-eq, kt)]]/CH4Detail3410[[#This Row],[Previous submission (CO2-eq, kt)]]</f>
        <v>3.9097920908008052E-7</v>
      </c>
      <c r="G16" s="5">
        <v>3.0286388965217429E-3</v>
      </c>
      <c r="H16" s="5">
        <f>CH4Detail3410[[#This Row],[Difference (CO2-eq, kt)]]/$C$7</f>
        <v>5.6192653689268353E-9</v>
      </c>
      <c r="I16" s="2"/>
    </row>
    <row r="17" spans="1:9">
      <c r="A17" s="2" t="s">
        <v>29</v>
      </c>
      <c r="B17" s="2" t="s">
        <v>102</v>
      </c>
      <c r="C17" s="18">
        <v>53.129462500000002</v>
      </c>
      <c r="D17" s="18">
        <v>53.129462500000002</v>
      </c>
      <c r="E17" s="17">
        <f>CH4Detail3410[[#This Row],[Latest submission (CO2-eq, kt)]]-CH4Detail3410[[#This Row],[Previous submission (CO2-eq, kt)]]</f>
        <v>0</v>
      </c>
      <c r="F17" s="5">
        <f>CH4Detail3410[[#This Row],[Difference (CO2-eq, kt)]]/CH4Detail3410[[#This Row],[Previous submission (CO2-eq, kt)]]</f>
        <v>0</v>
      </c>
      <c r="G17" s="5">
        <v>3.0286388965217429E-3</v>
      </c>
      <c r="H17" s="5">
        <f>CH4Detail3410[[#This Row],[Difference (CO2-eq, kt)]]/$C$7</f>
        <v>0</v>
      </c>
      <c r="I17" s="2"/>
    </row>
    <row r="18" spans="1:9">
      <c r="A18" s="2" t="s">
        <v>30</v>
      </c>
      <c r="B18" s="2" t="s">
        <v>102</v>
      </c>
      <c r="C18" s="18">
        <v>5741.574458296277</v>
      </c>
      <c r="D18" s="18">
        <v>5741.5767239050328</v>
      </c>
      <c r="E18" s="17">
        <f>CH4Detail3410[[#This Row],[Latest submission (CO2-eq, kt)]]-CH4Detail3410[[#This Row],[Previous submission (CO2-eq, kt)]]</f>
        <v>2.2656087558061699E-3</v>
      </c>
      <c r="F18" s="5">
        <f>CH4Detail3410[[#This Row],[Difference (CO2-eq, kt)]]/CH4Detail3410[[#This Row],[Previous submission (CO2-eq, kt)]]</f>
        <v>3.9459712179339293E-7</v>
      </c>
      <c r="G18" s="5">
        <v>3.0286388965217429E-3</v>
      </c>
      <c r="H18" s="5">
        <f>CH4Detail3410[[#This Row],[Difference (CO2-eq, kt)]]/$C$7</f>
        <v>5.6192653689268353E-9</v>
      </c>
      <c r="I18" s="2"/>
    </row>
    <row r="19" spans="1:9">
      <c r="A19" s="2" t="s">
        <v>62</v>
      </c>
      <c r="B19" s="2" t="s">
        <v>102</v>
      </c>
      <c r="C19" s="18">
        <v>0</v>
      </c>
      <c r="D19" s="18">
        <v>0</v>
      </c>
      <c r="E19" s="17"/>
      <c r="F19" s="5"/>
      <c r="G19" s="5"/>
      <c r="H19" s="5"/>
      <c r="I19" s="2"/>
    </row>
    <row r="20" spans="1:9">
      <c r="A20" s="3" t="s">
        <v>31</v>
      </c>
      <c r="B20" s="3" t="s">
        <v>102</v>
      </c>
      <c r="C20" s="18">
        <v>53.072467501241505</v>
      </c>
      <c r="D20" s="18">
        <v>53.072467501241505</v>
      </c>
      <c r="E20" s="17">
        <f>CH4Detail3410[[#This Row],[Latest submission (CO2-eq, kt)]]-CH4Detail3410[[#This Row],[Previous submission (CO2-eq, kt)]]</f>
        <v>0</v>
      </c>
      <c r="F20" s="5">
        <f>CH4Detail3410[[#This Row],[Difference (CO2-eq, kt)]]/CH4Detail3410[[#This Row],[Previous submission (CO2-eq, kt)]]</f>
        <v>0</v>
      </c>
      <c r="G20" s="5">
        <v>3.0286388965217429E-3</v>
      </c>
      <c r="H20" s="5">
        <f>CH4Detail3410[[#This Row],[Difference (CO2-eq, kt)]]/$C$7</f>
        <v>0</v>
      </c>
      <c r="I20" s="2"/>
    </row>
    <row r="21" spans="1:9">
      <c r="A21" s="2" t="s">
        <v>34</v>
      </c>
      <c r="B21" s="2" t="s">
        <v>102</v>
      </c>
      <c r="C21" s="18">
        <v>0</v>
      </c>
      <c r="D21" s="18">
        <v>0</v>
      </c>
      <c r="E21" s="17"/>
      <c r="F21" s="5"/>
      <c r="G21" s="5"/>
      <c r="H21" s="5"/>
      <c r="I21" s="2"/>
    </row>
    <row r="22" spans="1:9">
      <c r="A22" s="2" t="s">
        <v>35</v>
      </c>
      <c r="B22" s="2" t="s">
        <v>102</v>
      </c>
      <c r="C22" s="18">
        <v>6.0937999999999999</v>
      </c>
      <c r="D22" s="18">
        <v>6.0937999999999999</v>
      </c>
      <c r="E22" s="17">
        <f>CH4Detail3410[[#This Row],[Latest submission (CO2-eq, kt)]]-CH4Detail3410[[#This Row],[Previous submission (CO2-eq, kt)]]</f>
        <v>0</v>
      </c>
      <c r="F22" s="5">
        <f>CH4Detail3410[[#This Row],[Difference (CO2-eq, kt)]]/CH4Detail3410[[#This Row],[Previous submission (CO2-eq, kt)]]</f>
        <v>0</v>
      </c>
      <c r="G22" s="5">
        <v>3.0286388965217429E-3</v>
      </c>
      <c r="H22" s="5">
        <f>CH4Detail3410[[#This Row],[Difference (CO2-eq, kt)]]/$C$7</f>
        <v>0</v>
      </c>
      <c r="I22" s="2"/>
    </row>
    <row r="23" spans="1:9">
      <c r="A23" s="2" t="s">
        <v>36</v>
      </c>
      <c r="B23" s="2" t="s">
        <v>102</v>
      </c>
      <c r="C23" s="18">
        <v>46.978667501241503</v>
      </c>
      <c r="D23" s="18">
        <v>46.978667501241503</v>
      </c>
      <c r="E23" s="17">
        <f>CH4Detail3410[[#This Row],[Latest submission (CO2-eq, kt)]]-CH4Detail3410[[#This Row],[Previous submission (CO2-eq, kt)]]</f>
        <v>0</v>
      </c>
      <c r="F23" s="5">
        <f>CH4Detail3410[[#This Row],[Difference (CO2-eq, kt)]]/CH4Detail3410[[#This Row],[Previous submission (CO2-eq, kt)]]</f>
        <v>0</v>
      </c>
      <c r="G23" s="5">
        <v>3.0286388965217429E-3</v>
      </c>
      <c r="H23" s="5">
        <f>CH4Detail3410[[#This Row],[Difference (CO2-eq, kt)]]/$C$7</f>
        <v>0</v>
      </c>
      <c r="I23" s="2"/>
    </row>
    <row r="24" spans="1:9">
      <c r="A24" s="2" t="s">
        <v>37</v>
      </c>
      <c r="B24" s="2" t="s">
        <v>102</v>
      </c>
      <c r="C24" s="18">
        <v>0</v>
      </c>
      <c r="D24" s="18">
        <v>0</v>
      </c>
      <c r="E24" s="17"/>
      <c r="F24" s="5"/>
      <c r="G24" s="5"/>
      <c r="H24" s="5"/>
      <c r="I24" s="2"/>
    </row>
    <row r="25" spans="1:9">
      <c r="A25" s="2" t="s">
        <v>38</v>
      </c>
      <c r="B25" s="2" t="s">
        <v>102</v>
      </c>
      <c r="C25" s="18">
        <v>0</v>
      </c>
      <c r="D25" s="18">
        <v>0</v>
      </c>
      <c r="E25" s="17"/>
      <c r="F25" s="5"/>
      <c r="G25" s="5"/>
      <c r="H25" s="5"/>
      <c r="I25" s="2"/>
    </row>
    <row r="26" spans="1:9">
      <c r="A26" s="2" t="s">
        <v>39</v>
      </c>
      <c r="B26" s="2" t="s">
        <v>102</v>
      </c>
      <c r="C26" s="18">
        <v>0</v>
      </c>
      <c r="D26" s="18">
        <v>0</v>
      </c>
      <c r="E26" s="17"/>
      <c r="F26" s="5"/>
      <c r="G26" s="5"/>
      <c r="H26" s="5"/>
      <c r="I26" s="2"/>
    </row>
    <row r="27" spans="1:9">
      <c r="A27" s="3" t="s">
        <v>10</v>
      </c>
      <c r="B27" s="3" t="s">
        <v>102</v>
      </c>
      <c r="C27" s="18">
        <v>18672.093877411407</v>
      </c>
      <c r="D27" s="18">
        <v>18674.170113027383</v>
      </c>
      <c r="E27" s="17">
        <f>CH4Detail3410[[#This Row],[Latest submission (CO2-eq, kt)]]-CH4Detail3410[[#This Row],[Previous submission (CO2-eq, kt)]]</f>
        <v>2.0762356159757474</v>
      </c>
      <c r="F27" s="5">
        <f>CH4Detail3410[[#This Row],[Difference (CO2-eq, kt)]]/CH4Detail3410[[#This Row],[Previous submission (CO2-eq, kt)]]</f>
        <v>1.1119457890512625E-4</v>
      </c>
      <c r="G27" s="5">
        <v>3.0286388965217429E-3</v>
      </c>
      <c r="H27" s="5">
        <f>CH4Detail3410[[#This Row],[Difference (CO2-eq, kt)]]/$C$7</f>
        <v>5.1495735372162973E-6</v>
      </c>
      <c r="I27" s="2"/>
    </row>
    <row r="28" spans="1:9">
      <c r="A28" s="2" t="s">
        <v>40</v>
      </c>
      <c r="B28" s="2" t="s">
        <v>102</v>
      </c>
      <c r="C28" s="18">
        <v>13849.326142759912</v>
      </c>
      <c r="D28" s="18">
        <v>13848.774425044112</v>
      </c>
      <c r="E28" s="17">
        <f>CH4Detail3410[[#This Row],[Latest submission (CO2-eq, kt)]]-CH4Detail3410[[#This Row],[Previous submission (CO2-eq, kt)]]</f>
        <v>-0.55171771579989581</v>
      </c>
      <c r="F28" s="5">
        <f>CH4Detail3410[[#This Row],[Difference (CO2-eq, kt)]]/CH4Detail3410[[#This Row],[Previous submission (CO2-eq, kt)]]</f>
        <v>-3.983715237208998E-5</v>
      </c>
      <c r="G28" s="5">
        <v>3.0286388965217429E-3</v>
      </c>
      <c r="H28" s="5">
        <f>CH4Detail3410[[#This Row],[Difference (CO2-eq, kt)]]/$C$7</f>
        <v>-1.3683952473579725E-6</v>
      </c>
      <c r="I28" s="2"/>
    </row>
    <row r="29" spans="1:9">
      <c r="A29" s="2" t="s">
        <v>41</v>
      </c>
      <c r="B29" s="2" t="s">
        <v>102</v>
      </c>
      <c r="C29" s="18">
        <v>3149.49187834435</v>
      </c>
      <c r="D29" s="18">
        <v>3148.9236829624742</v>
      </c>
      <c r="E29" s="17">
        <f>CH4Detail3410[[#This Row],[Latest submission (CO2-eq, kt)]]-CH4Detail3410[[#This Row],[Previous submission (CO2-eq, kt)]]</f>
        <v>-0.56819538187573926</v>
      </c>
      <c r="F29" s="5">
        <f>CH4Detail3410[[#This Row],[Difference (CO2-eq, kt)]]/CH4Detail3410[[#This Row],[Previous submission (CO2-eq, kt)]]</f>
        <v>-1.8040858774159873E-4</v>
      </c>
      <c r="G29" s="5">
        <v>3.0286388965217429E-3</v>
      </c>
      <c r="H29" s="5">
        <f>CH4Detail3410[[#This Row],[Difference (CO2-eq, kt)]]/$C$7</f>
        <v>-1.4092639004753465E-6</v>
      </c>
      <c r="I29" s="2"/>
    </row>
    <row r="30" spans="1:9">
      <c r="A30" s="2" t="s">
        <v>42</v>
      </c>
      <c r="B30" s="2" t="s">
        <v>102</v>
      </c>
      <c r="C30" s="18">
        <v>1658.1725954141873</v>
      </c>
      <c r="D30" s="18">
        <v>1661.3041975600886</v>
      </c>
      <c r="E30" s="17">
        <f>CH4Detail3410[[#This Row],[Latest submission (CO2-eq, kt)]]-CH4Detail3410[[#This Row],[Previous submission (CO2-eq, kt)]]</f>
        <v>3.1316021459012973</v>
      </c>
      <c r="F30" s="5">
        <f>CH4Detail3410[[#This Row],[Difference (CO2-eq, kt)]]/CH4Detail3410[[#This Row],[Previous submission (CO2-eq, kt)]]</f>
        <v>1.8885863598047637E-3</v>
      </c>
      <c r="G30" s="5">
        <v>3.0286388965217429E-3</v>
      </c>
      <c r="H30" s="5">
        <f>CH4Detail3410[[#This Row],[Difference (CO2-eq, kt)]]/$C$7</f>
        <v>7.7671413665853727E-6</v>
      </c>
      <c r="I30" s="2"/>
    </row>
    <row r="31" spans="1:9">
      <c r="A31" s="2" t="s">
        <v>43</v>
      </c>
      <c r="B31" s="2" t="s">
        <v>102</v>
      </c>
      <c r="C31" s="18">
        <v>0</v>
      </c>
      <c r="D31" s="18">
        <v>0</v>
      </c>
      <c r="E31" s="17"/>
      <c r="F31" s="5"/>
      <c r="G31" s="5"/>
      <c r="H31" s="5"/>
      <c r="I31" s="2"/>
    </row>
    <row r="32" spans="1:9">
      <c r="A32" s="2" t="s">
        <v>44</v>
      </c>
      <c r="B32" s="2" t="s">
        <v>102</v>
      </c>
      <c r="C32" s="18">
        <v>0</v>
      </c>
      <c r="D32" s="18">
        <v>0</v>
      </c>
      <c r="E32" s="17"/>
      <c r="F32" s="5"/>
      <c r="G32" s="5"/>
      <c r="H32" s="5"/>
      <c r="I32" s="2"/>
    </row>
    <row r="33" spans="1:9">
      <c r="A33" s="2" t="s">
        <v>45</v>
      </c>
      <c r="B33" s="2" t="s">
        <v>102</v>
      </c>
      <c r="C33" s="18">
        <v>15.103260892957501</v>
      </c>
      <c r="D33" s="18">
        <v>15.167807460706999</v>
      </c>
      <c r="E33" s="17">
        <f>CH4Detail3410[[#This Row],[Latest submission (CO2-eq, kt)]]-CH4Detail3410[[#This Row],[Previous submission (CO2-eq, kt)]]</f>
        <v>6.4546567749498962E-2</v>
      </c>
      <c r="F33" s="5">
        <f>CH4Detail3410[[#This Row],[Difference (CO2-eq, kt)]]/CH4Detail3410[[#This Row],[Previous submission (CO2-eq, kt)]]</f>
        <v>4.2736842200478955E-3</v>
      </c>
      <c r="G33" s="5">
        <v>3.0286388965217429E-3</v>
      </c>
      <c r="H33" s="5">
        <f>CH4Detail3410[[#This Row],[Difference (CO2-eq, kt)]]/$C$7</f>
        <v>1.6009131846278923E-7</v>
      </c>
      <c r="I33" s="2"/>
    </row>
    <row r="34" spans="1:9">
      <c r="A34" s="2" t="s">
        <v>46</v>
      </c>
      <c r="B34" s="2" t="s">
        <v>102</v>
      </c>
      <c r="C34" s="18">
        <v>0</v>
      </c>
      <c r="D34" s="18">
        <v>0</v>
      </c>
      <c r="E34" s="17"/>
      <c r="F34" s="5"/>
      <c r="G34" s="5"/>
      <c r="H34" s="5"/>
      <c r="I34" s="2"/>
    </row>
    <row r="35" spans="1:9">
      <c r="A35" s="2" t="s">
        <v>47</v>
      </c>
      <c r="B35" s="2" t="s">
        <v>102</v>
      </c>
      <c r="C35" s="18">
        <v>0</v>
      </c>
      <c r="D35" s="18">
        <v>0</v>
      </c>
      <c r="E35" s="17"/>
      <c r="F35" s="5"/>
      <c r="G35" s="5"/>
      <c r="H35" s="5"/>
      <c r="I35" s="2"/>
    </row>
    <row r="36" spans="1:9">
      <c r="A36" s="2" t="s">
        <v>48</v>
      </c>
      <c r="B36" s="2" t="s">
        <v>102</v>
      </c>
      <c r="C36" s="18">
        <v>0</v>
      </c>
      <c r="D36" s="18">
        <v>0</v>
      </c>
      <c r="E36" s="17"/>
      <c r="F36" s="5"/>
      <c r="G36" s="5"/>
      <c r="H36" s="5"/>
      <c r="I36" s="2"/>
    </row>
    <row r="37" spans="1:9">
      <c r="A37" s="2" t="s">
        <v>49</v>
      </c>
      <c r="B37" s="2" t="s">
        <v>102</v>
      </c>
      <c r="C37" s="18">
        <v>0</v>
      </c>
      <c r="D37" s="18">
        <v>0</v>
      </c>
      <c r="E37" s="17"/>
      <c r="F37" s="5"/>
      <c r="G37" s="5"/>
      <c r="H37" s="5"/>
      <c r="I37" s="2"/>
    </row>
    <row r="38" spans="1:9">
      <c r="A38" s="3" t="s">
        <v>11</v>
      </c>
      <c r="B38" s="3" t="s">
        <v>102</v>
      </c>
      <c r="C38" s="18">
        <v>198.59672133260352</v>
      </c>
      <c r="D38" s="18">
        <v>196.05984033531425</v>
      </c>
      <c r="E38" s="17">
        <f>CH4Detail3410[[#This Row],[Latest submission (CO2-eq, kt)]]-CH4Detail3410[[#This Row],[Previous submission (CO2-eq, kt)]]</f>
        <v>-2.5368809972892734</v>
      </c>
      <c r="F38" s="5">
        <f>CH4Detail3410[[#This Row],[Difference (CO2-eq, kt)]]/CH4Detail3410[[#This Row],[Previous submission (CO2-eq, kt)]]</f>
        <v>-1.2774032623834636E-2</v>
      </c>
      <c r="G38" s="5">
        <v>3.0286388965217429E-3</v>
      </c>
      <c r="H38" s="5">
        <f>CH4Detail3410[[#This Row],[Difference (CO2-eq, kt)]]/$C$7</f>
        <v>-6.292087058996069E-6</v>
      </c>
      <c r="I38" s="2"/>
    </row>
    <row r="39" spans="1:9">
      <c r="A39" s="2" t="s">
        <v>50</v>
      </c>
      <c r="B39" s="2" t="s">
        <v>102</v>
      </c>
      <c r="C39" s="18">
        <v>129.89816083308426</v>
      </c>
      <c r="D39" s="18">
        <v>127.0975850374415</v>
      </c>
      <c r="E39" s="17">
        <f>CH4Detail3410[[#This Row],[Latest submission (CO2-eq, kt)]]-CH4Detail3410[[#This Row],[Previous submission (CO2-eq, kt)]]</f>
        <v>-2.8005757956427573</v>
      </c>
      <c r="F39" s="5">
        <f>CH4Detail3410[[#This Row],[Difference (CO2-eq, kt)]]/CH4Detail3410[[#This Row],[Previous submission (CO2-eq, kt)]]</f>
        <v>-2.1559780197669035E-2</v>
      </c>
      <c r="G39" s="5">
        <v>3.0286388965217429E-3</v>
      </c>
      <c r="H39" s="5">
        <f>CH4Detail3410[[#This Row],[Difference (CO2-eq, kt)]]/$C$7</f>
        <v>-6.9461148316891608E-6</v>
      </c>
      <c r="I39" s="2"/>
    </row>
    <row r="40" spans="1:9">
      <c r="A40" s="2" t="s">
        <v>51</v>
      </c>
      <c r="B40" s="2" t="s">
        <v>102</v>
      </c>
      <c r="C40" s="18">
        <v>7.6752416862000006</v>
      </c>
      <c r="D40" s="18">
        <v>7.6752416862000006</v>
      </c>
      <c r="E40" s="17">
        <f>CH4Detail3410[[#This Row],[Latest submission (CO2-eq, kt)]]-CH4Detail3410[[#This Row],[Previous submission (CO2-eq, kt)]]</f>
        <v>0</v>
      </c>
      <c r="F40" s="5">
        <f>CH4Detail3410[[#This Row],[Difference (CO2-eq, kt)]]/CH4Detail3410[[#This Row],[Previous submission (CO2-eq, kt)]]</f>
        <v>0</v>
      </c>
      <c r="G40" s="5">
        <v>3.0286388965217429E-3</v>
      </c>
      <c r="H40" s="5">
        <f>CH4Detail3410[[#This Row],[Difference (CO2-eq, kt)]]/$C$7</f>
        <v>0</v>
      </c>
      <c r="I40" s="2"/>
    </row>
    <row r="41" spans="1:9">
      <c r="A41" s="2" t="s">
        <v>52</v>
      </c>
      <c r="B41" s="2" t="s">
        <v>102</v>
      </c>
      <c r="C41" s="18">
        <v>61.02331881331925</v>
      </c>
      <c r="D41" s="18">
        <v>61.287013611672748</v>
      </c>
      <c r="E41" s="17">
        <f>CH4Detail3410[[#This Row],[Latest submission (CO2-eq, kt)]]-CH4Detail3410[[#This Row],[Previous submission (CO2-eq, kt)]]</f>
        <v>0.26369479835349807</v>
      </c>
      <c r="F41" s="5">
        <f>CH4Detail3410[[#This Row],[Difference (CO2-eq, kt)]]/CH4Detail3410[[#This Row],[Previous submission (CO2-eq, kt)]]</f>
        <v>4.3212136521152758E-3</v>
      </c>
      <c r="G41" s="5">
        <v>3.0286388965217429E-3</v>
      </c>
      <c r="H41" s="5">
        <f>CH4Detail3410[[#This Row],[Difference (CO2-eq, kt)]]/$C$7</f>
        <v>6.5402777269312733E-7</v>
      </c>
      <c r="I41" s="2"/>
    </row>
    <row r="42" spans="1:9">
      <c r="A42" s="2" t="s">
        <v>53</v>
      </c>
      <c r="B42" s="2" t="s">
        <v>102</v>
      </c>
      <c r="C42" s="18">
        <v>0</v>
      </c>
      <c r="D42" s="18">
        <v>0</v>
      </c>
      <c r="E42" s="17"/>
      <c r="F42" s="5"/>
      <c r="G42" s="5"/>
      <c r="H42" s="5"/>
      <c r="I42" s="2"/>
    </row>
    <row r="43" spans="1:9">
      <c r="A43" s="2" t="s">
        <v>54</v>
      </c>
      <c r="B43" s="2" t="s">
        <v>102</v>
      </c>
      <c r="C43" s="18">
        <v>0</v>
      </c>
      <c r="D43" s="18">
        <v>0</v>
      </c>
      <c r="E43" s="17"/>
      <c r="F43" s="5"/>
      <c r="G43" s="5"/>
      <c r="H43" s="5"/>
      <c r="I43" s="2"/>
    </row>
    <row r="44" spans="1:9">
      <c r="A44" s="2" t="s">
        <v>55</v>
      </c>
      <c r="B44" s="2" t="s">
        <v>102</v>
      </c>
      <c r="C44" s="18">
        <v>0</v>
      </c>
      <c r="D44" s="18">
        <v>0</v>
      </c>
      <c r="E44" s="17"/>
      <c r="F44" s="5"/>
      <c r="G44" s="5"/>
      <c r="H44" s="5"/>
      <c r="I44" s="2"/>
    </row>
    <row r="45" spans="1:9">
      <c r="A45" s="2" t="s">
        <v>56</v>
      </c>
      <c r="B45" s="2" t="s">
        <v>102</v>
      </c>
      <c r="C45" s="18">
        <v>0</v>
      </c>
      <c r="D45" s="18">
        <v>0</v>
      </c>
      <c r="E45" s="17"/>
      <c r="F45" s="5"/>
      <c r="G45" s="5"/>
      <c r="H45" s="5"/>
      <c r="I45" s="2"/>
    </row>
    <row r="46" spans="1:9">
      <c r="A46" s="2" t="s">
        <v>39</v>
      </c>
      <c r="B46" s="2" t="s">
        <v>102</v>
      </c>
      <c r="C46" s="18">
        <v>0</v>
      </c>
      <c r="D46" s="18">
        <v>0</v>
      </c>
      <c r="E46" s="17"/>
      <c r="F46" s="5"/>
      <c r="G46" s="5"/>
      <c r="H46" s="5"/>
      <c r="I46" s="2"/>
    </row>
    <row r="47" spans="1:9">
      <c r="A47" s="3" t="s">
        <v>12</v>
      </c>
      <c r="B47" s="3" t="s">
        <v>102</v>
      </c>
      <c r="C47" s="18">
        <v>16508.629240535378</v>
      </c>
      <c r="D47" s="18">
        <v>16505.509424481152</v>
      </c>
      <c r="E47" s="17">
        <f>CH4Detail3410[[#This Row],[Latest submission (CO2-eq, kt)]]-CH4Detail3410[[#This Row],[Previous submission (CO2-eq, kt)]]</f>
        <v>-3.1198160542262485</v>
      </c>
      <c r="F47" s="5">
        <f>CH4Detail3410[[#This Row],[Difference (CO2-eq, kt)]]/CH4Detail3410[[#This Row],[Previous submission (CO2-eq, kt)]]</f>
        <v>-1.8898092680922504E-4</v>
      </c>
      <c r="G47" s="5">
        <v>3.0286388965217429E-3</v>
      </c>
      <c r="H47" s="5">
        <f>CH4Detail3410[[#This Row],[Difference (CO2-eq, kt)]]/$C$7</f>
        <v>-7.7379089686195423E-6</v>
      </c>
      <c r="I47" s="2"/>
    </row>
    <row r="48" spans="1:9">
      <c r="A48" s="2" t="s">
        <v>57</v>
      </c>
      <c r="B48" s="2" t="s">
        <v>102</v>
      </c>
      <c r="C48" s="18">
        <v>13871.866834477411</v>
      </c>
      <c r="D48" s="18">
        <v>13871.866834477411</v>
      </c>
      <c r="E48" s="17">
        <f>CH4Detail3410[[#This Row],[Latest submission (CO2-eq, kt)]]-CH4Detail3410[[#This Row],[Previous submission (CO2-eq, kt)]]</f>
        <v>0</v>
      </c>
      <c r="F48" s="5">
        <f>CH4Detail3410[[#This Row],[Difference (CO2-eq, kt)]]/CH4Detail3410[[#This Row],[Previous submission (CO2-eq, kt)]]</f>
        <v>0</v>
      </c>
      <c r="G48" s="5">
        <v>3.0286388965217429E-3</v>
      </c>
      <c r="H48" s="5">
        <f>CH4Detail3410[[#This Row],[Difference (CO2-eq, kt)]]/$C$7</f>
        <v>0</v>
      </c>
      <c r="I48" s="2"/>
    </row>
    <row r="49" spans="1:9">
      <c r="A49" s="2" t="s">
        <v>58</v>
      </c>
      <c r="B49" s="2" t="s">
        <v>102</v>
      </c>
      <c r="C49" s="18">
        <v>65.695922169210746</v>
      </c>
      <c r="D49" s="18">
        <v>66.688617728201748</v>
      </c>
      <c r="E49" s="17">
        <f>CH4Detail3410[[#This Row],[Latest submission (CO2-eq, kt)]]-CH4Detail3410[[#This Row],[Previous submission (CO2-eq, kt)]]</f>
        <v>0.99269555899100226</v>
      </c>
      <c r="F49" s="5">
        <f>CH4Detail3410[[#This Row],[Difference (CO2-eq, kt)]]/CH4Detail3410[[#This Row],[Previous submission (CO2-eq, kt)]]</f>
        <v>1.5110459313352056E-2</v>
      </c>
      <c r="G49" s="5">
        <v>3.0286388965217429E-3</v>
      </c>
      <c r="H49" s="5">
        <f>CH4Detail3410[[#This Row],[Difference (CO2-eq, kt)]]/$C$7</f>
        <v>2.4621284510090583E-6</v>
      </c>
      <c r="I49" s="2"/>
    </row>
    <row r="50" spans="1:9">
      <c r="A50" s="2" t="s">
        <v>59</v>
      </c>
      <c r="B50" s="2" t="s">
        <v>102</v>
      </c>
      <c r="C50" s="18">
        <v>55.388432558681757</v>
      </c>
      <c r="D50" s="18">
        <v>55.654515404155745</v>
      </c>
      <c r="E50" s="17">
        <f>CH4Detail3410[[#This Row],[Latest submission (CO2-eq, kt)]]-CH4Detail3410[[#This Row],[Previous submission (CO2-eq, kt)]]</f>
        <v>0.26608284547398853</v>
      </c>
      <c r="F50" s="5">
        <f>CH4Detail3410[[#This Row],[Difference (CO2-eq, kt)]]/CH4Detail3410[[#This Row],[Previous submission (CO2-eq, kt)]]</f>
        <v>4.8039425053612904E-3</v>
      </c>
      <c r="G50" s="5">
        <v>3.0286388965217429E-3</v>
      </c>
      <c r="H50" s="5">
        <f>CH4Detail3410[[#This Row],[Difference (CO2-eq, kt)]]/$C$7</f>
        <v>6.5995071523523564E-7</v>
      </c>
      <c r="I50" s="2"/>
    </row>
    <row r="51" spans="1:9">
      <c r="A51" s="2" t="s">
        <v>60</v>
      </c>
      <c r="B51" s="2" t="s">
        <v>102</v>
      </c>
      <c r="C51" s="18">
        <v>2515.6780513300769</v>
      </c>
      <c r="D51" s="18">
        <v>2511.2994568713848</v>
      </c>
      <c r="E51" s="17">
        <f>CH4Detail3410[[#This Row],[Latest submission (CO2-eq, kt)]]-CH4Detail3410[[#This Row],[Previous submission (CO2-eq, kt)]]</f>
        <v>-4.3785944586920778</v>
      </c>
      <c r="F51" s="5">
        <f>CH4Detail3410[[#This Row],[Difference (CO2-eq, kt)]]/CH4Detail3410[[#This Row],[Previous submission (CO2-eq, kt)]]</f>
        <v>-1.7405225825208631E-3</v>
      </c>
      <c r="G51" s="5">
        <v>3.0286388965217429E-3</v>
      </c>
      <c r="H51" s="5">
        <f>CH4Detail3410[[#This Row],[Difference (CO2-eq, kt)]]/$C$7</f>
        <v>-1.0859988134865916E-5</v>
      </c>
      <c r="I51" s="2"/>
    </row>
    <row r="52" spans="1:9">
      <c r="A52" s="2" t="s">
        <v>61</v>
      </c>
      <c r="B52" s="2" t="s">
        <v>102</v>
      </c>
      <c r="C52" s="18">
        <v>0</v>
      </c>
      <c r="D52" s="18">
        <v>0</v>
      </c>
      <c r="E52" s="17"/>
      <c r="F52" s="5"/>
      <c r="G52" s="5"/>
      <c r="H52" s="5"/>
      <c r="I52" s="2"/>
    </row>
    <row r="53" spans="1:9">
      <c r="A53" s="3" t="s">
        <v>13</v>
      </c>
      <c r="B53" s="3" t="s">
        <v>102</v>
      </c>
      <c r="C53" s="18">
        <v>0</v>
      </c>
      <c r="D53" s="18">
        <v>0</v>
      </c>
      <c r="E53" s="17"/>
      <c r="F53" s="5"/>
      <c r="G53" s="5"/>
      <c r="H53" s="5"/>
      <c r="I53" s="2"/>
    </row>
    <row r="54" spans="1:9">
      <c r="A54" s="3" t="s">
        <v>14</v>
      </c>
      <c r="B54" s="3" t="s">
        <v>102</v>
      </c>
      <c r="C54" s="18">
        <v>0</v>
      </c>
      <c r="D54" s="18">
        <v>0</v>
      </c>
      <c r="E54" s="17"/>
      <c r="F54" s="5"/>
      <c r="G54" s="5"/>
      <c r="H54" s="5"/>
      <c r="I54" s="2"/>
    </row>
    <row r="55" spans="1:9">
      <c r="A55" s="3" t="s">
        <v>15</v>
      </c>
      <c r="B55" s="3" t="s">
        <v>102</v>
      </c>
      <c r="C55" s="18">
        <v>14.73125607272075</v>
      </c>
      <c r="D55" s="18">
        <v>14.73125607272075</v>
      </c>
      <c r="E55" s="17">
        <f>CH4Detail3410[[#This Row],[Latest submission (CO2-eq, kt)]]-CH4Detail3410[[#This Row],[Previous submission (CO2-eq, kt)]]</f>
        <v>0</v>
      </c>
      <c r="F55" s="5">
        <f>CH4Detail3410[[#This Row],[Difference (CO2-eq, kt)]]/CH4Detail3410[[#This Row],[Previous submission (CO2-eq, kt)]]</f>
        <v>0</v>
      </c>
      <c r="G55" s="5"/>
      <c r="H55" s="5"/>
      <c r="I55" s="2"/>
    </row>
    <row r="56" spans="1:9">
      <c r="A56" s="2" t="s">
        <v>63</v>
      </c>
      <c r="B56" s="2" t="s">
        <v>102</v>
      </c>
      <c r="C56" s="18">
        <v>2.9110570498245001</v>
      </c>
      <c r="D56" s="18">
        <v>2.9110570498245001</v>
      </c>
      <c r="E56" s="17">
        <f>CH4Detail3410[[#This Row],[Latest submission (CO2-eq, kt)]]-CH4Detail3410[[#This Row],[Previous submission (CO2-eq, kt)]]</f>
        <v>0</v>
      </c>
      <c r="F56" s="5">
        <f>CH4Detail3410[[#This Row],[Difference (CO2-eq, kt)]]/CH4Detail3410[[#This Row],[Previous submission (CO2-eq, kt)]]</f>
        <v>0</v>
      </c>
      <c r="G56" s="5"/>
      <c r="H56" s="5"/>
      <c r="I56" s="2"/>
    </row>
    <row r="57" spans="1:9">
      <c r="A57" s="2" t="s">
        <v>64</v>
      </c>
      <c r="B57" s="2" t="s">
        <v>102</v>
      </c>
      <c r="C57" s="18">
        <v>11.820199022896249</v>
      </c>
      <c r="D57" s="18">
        <v>11.820199022896249</v>
      </c>
      <c r="E57" s="17">
        <f>CH4Detail3410[[#This Row],[Latest submission (CO2-eq, kt)]]-CH4Detail3410[[#This Row],[Previous submission (CO2-eq, kt)]]</f>
        <v>0</v>
      </c>
      <c r="F57" s="5">
        <f>CH4Detail3410[[#This Row],[Difference (CO2-eq, kt)]]/CH4Detail3410[[#This Row],[Previous submission (CO2-eq, kt)]]</f>
        <v>0</v>
      </c>
      <c r="G57" s="5"/>
      <c r="H57" s="5"/>
      <c r="I57" s="2"/>
    </row>
    <row r="59" spans="1:9" ht="36" customHeight="1">
      <c r="A59" s="13" t="s">
        <v>22</v>
      </c>
      <c r="B59" s="13"/>
      <c r="C59" s="13"/>
      <c r="D59" s="13"/>
      <c r="E59" s="13"/>
      <c r="F59" s="13"/>
      <c r="G59" s="13"/>
      <c r="H59" s="13"/>
      <c r="I59" s="13"/>
    </row>
    <row r="60" spans="1:9" ht="33.75" customHeight="1">
      <c r="A60" s="13" t="s">
        <v>65</v>
      </c>
      <c r="B60" s="13"/>
      <c r="C60" s="13"/>
      <c r="D60" s="13"/>
      <c r="E60" s="13"/>
      <c r="F60" s="13"/>
      <c r="G60" s="13"/>
      <c r="H60" s="13"/>
      <c r="I60" s="13"/>
    </row>
    <row r="61" spans="1:9" ht="33" customHeight="1">
      <c r="A61" s="13" t="s">
        <v>66</v>
      </c>
      <c r="B61" s="13"/>
      <c r="C61" s="13"/>
      <c r="D61" s="13"/>
      <c r="E61" s="13"/>
      <c r="F61" s="13"/>
      <c r="G61" s="13"/>
      <c r="H61" s="13"/>
      <c r="I61" s="13"/>
    </row>
    <row r="62" spans="1:9" ht="19.5" customHeight="1">
      <c r="A62" s="13" t="s">
        <v>23</v>
      </c>
      <c r="B62" s="13"/>
      <c r="C62" s="13"/>
      <c r="D62" s="13"/>
      <c r="E62" s="13"/>
      <c r="F62" s="13"/>
      <c r="G62" s="13"/>
      <c r="H62" s="13"/>
      <c r="I62" s="13"/>
    </row>
    <row r="66" spans="1:9">
      <c r="A66" s="8" t="s">
        <v>68</v>
      </c>
      <c r="B66" s="9" t="s">
        <v>99</v>
      </c>
    </row>
    <row r="67" spans="1:9">
      <c r="A67" s="6" t="s">
        <v>96</v>
      </c>
      <c r="B67" s="7" t="s">
        <v>101</v>
      </c>
    </row>
    <row r="68" spans="1:9">
      <c r="A68" s="6" t="s">
        <v>95</v>
      </c>
      <c r="B68" s="12" t="s">
        <v>102</v>
      </c>
      <c r="C68" s="10" t="s">
        <v>72</v>
      </c>
    </row>
    <row r="69" spans="1:9" ht="81" customHeight="1">
      <c r="A69" s="4" t="s">
        <v>0</v>
      </c>
      <c r="B69" s="4" t="s">
        <v>70</v>
      </c>
      <c r="C69" s="4" t="s">
        <v>2</v>
      </c>
      <c r="D69" s="4" t="s">
        <v>3</v>
      </c>
      <c r="E69" s="4" t="s">
        <v>4</v>
      </c>
      <c r="F69" s="4" t="s">
        <v>5</v>
      </c>
      <c r="G69" s="4" t="s">
        <v>6</v>
      </c>
      <c r="H69" s="4" t="s">
        <v>7</v>
      </c>
      <c r="I69" s="4" t="s">
        <v>1</v>
      </c>
    </row>
    <row r="70" spans="1:9">
      <c r="A70" s="3" t="s">
        <v>8</v>
      </c>
      <c r="B70" s="3" t="s">
        <v>105</v>
      </c>
      <c r="C70" s="18">
        <v>515618.75725028286</v>
      </c>
      <c r="D70" s="18">
        <v>515850.78480407206</v>
      </c>
      <c r="E70" s="16">
        <f>CH4Detail34511[[#This Row],[Latest submission (CO2-eq, kt)]]-CH4Detail34511[[#This Row],[Previous submission (CO2-eq, kt)]]</f>
        <v>232.02755378920119</v>
      </c>
      <c r="F70" s="5">
        <f>CH4Detail34511[[#This Row],[Difference (CO2-eq, kt)]]/CH4Detail34511[[#This Row],[Previous submission (CO2-eq, kt)]]</f>
        <v>4.4999827978828619E-4</v>
      </c>
      <c r="G70" s="5"/>
      <c r="H70" s="5">
        <f>CH4Detail34511[[#This Row],[Difference (CO2-eq, kt)]]/CH4Detail34511[[#This Row],[Previous submission (CO2-eq, kt)]]</f>
        <v>4.4999827978828619E-4</v>
      </c>
      <c r="I70" s="2"/>
    </row>
    <row r="71" spans="1:9">
      <c r="A71" s="3" t="s">
        <v>106</v>
      </c>
      <c r="B71" s="3" t="s">
        <v>105</v>
      </c>
      <c r="C71" s="18">
        <v>521058.31294848252</v>
      </c>
      <c r="D71" s="18">
        <v>521920.60052839044</v>
      </c>
      <c r="E71" s="16">
        <f>CH4Detail34511[[#This Row],[Latest submission (CO2-eq, kt)]]-CH4Detail34511[[#This Row],[Previous submission (CO2-eq, kt)]]</f>
        <v>862.28757990791928</v>
      </c>
      <c r="F71" s="5">
        <f>CH4Detail34511[[#This Row],[Difference (CO2-eq, kt)]]/CH4Detail34511[[#This Row],[Previous submission (CO2-eq, kt)]]</f>
        <v>1.6548773111948688E-3</v>
      </c>
      <c r="G71" s="5">
        <f>CH4Detail34511[[#This Row],[Difference (CO2-eq, kt)]]/CH4Detail34511[[#This Row],[Previous submission (CO2-eq, kt)]]</f>
        <v>1.6548773111948688E-3</v>
      </c>
      <c r="H71" s="5"/>
      <c r="I71" s="2"/>
    </row>
    <row r="72" spans="1:9">
      <c r="A72" s="3" t="s">
        <v>9</v>
      </c>
      <c r="B72" s="3" t="s">
        <v>102</v>
      </c>
      <c r="C72" s="18">
        <v>10835.43809970083</v>
      </c>
      <c r="D72" s="18">
        <v>11399.951189861344</v>
      </c>
      <c r="E72" s="16">
        <f>CH4Detail34511[[#This Row],[Latest submission (CO2-eq, kt)]]-CH4Detail34511[[#This Row],[Previous submission (CO2-eq, kt)]]</f>
        <v>564.51309016051346</v>
      </c>
      <c r="F72" s="5">
        <f>CH4Detail34511[[#This Row],[Difference (CO2-eq, kt)]]/CH4Detail34511[[#This Row],[Previous submission (CO2-eq, kt)]]</f>
        <v>5.2098778560333417E-2</v>
      </c>
      <c r="G72" s="5">
        <f>CH4Detail34511[[#This Row],[Difference (CO2-eq, kt)]]/C$71</f>
        <v>1.0833971479432616E-3</v>
      </c>
      <c r="H72" s="5">
        <f>CH4Detail34511[[#This Row],[Difference (CO2-eq, kt)]]/C$70</f>
        <v>1.0948265209958163E-3</v>
      </c>
      <c r="I72" s="2"/>
    </row>
    <row r="73" spans="1:9">
      <c r="A73" s="2" t="s">
        <v>32</v>
      </c>
      <c r="B73" s="2" t="s">
        <v>102</v>
      </c>
      <c r="C73" s="18">
        <v>1965.0055943380135</v>
      </c>
      <c r="D73" s="18">
        <v>2529.5186844985265</v>
      </c>
      <c r="E73" s="16">
        <f>CH4Detail34511[[#This Row],[Latest submission (CO2-eq, kt)]]-CH4Detail34511[[#This Row],[Previous submission (CO2-eq, kt)]]</f>
        <v>564.513090160513</v>
      </c>
      <c r="F73" s="5">
        <f>CH4Detail34511[[#This Row],[Difference (CO2-eq, kt)]]/CH4Detail34511[[#This Row],[Previous submission (CO2-eq, kt)]]</f>
        <v>0.28728319745608183</v>
      </c>
      <c r="G73" s="5">
        <f>CH4Detail34511[[#This Row],[Difference (CO2-eq, kt)]]/C$71</f>
        <v>1.0833971479432608E-3</v>
      </c>
      <c r="H73" s="5">
        <f>CH4Detail34511[[#This Row],[Difference (CO2-eq, kt)]]/C$70</f>
        <v>1.0948265209958154E-3</v>
      </c>
      <c r="I73" s="2"/>
    </row>
    <row r="74" spans="1:9">
      <c r="A74" s="2" t="s">
        <v>27</v>
      </c>
      <c r="B74" s="2" t="s">
        <v>102</v>
      </c>
      <c r="C74" s="18">
        <v>226.885438450208</v>
      </c>
      <c r="D74" s="18">
        <v>226.885438450208</v>
      </c>
      <c r="E74" s="16">
        <f>CH4Detail34511[[#This Row],[Latest submission (CO2-eq, kt)]]-CH4Detail34511[[#This Row],[Previous submission (CO2-eq, kt)]]</f>
        <v>0</v>
      </c>
      <c r="F74" s="5">
        <f>CH4Detail34511[[#This Row],[Difference (CO2-eq, kt)]]/CH4Detail34511[[#This Row],[Previous submission (CO2-eq, kt)]]</f>
        <v>0</v>
      </c>
      <c r="G74" s="5">
        <f>CH4Detail34511[[#This Row],[Difference (CO2-eq, kt)]]/C$71</f>
        <v>0</v>
      </c>
      <c r="H74" s="5">
        <f>CH4Detail34511[[#This Row],[Difference (CO2-eq, kt)]]/C$70</f>
        <v>0</v>
      </c>
      <c r="I74" s="2"/>
    </row>
    <row r="75" spans="1:9">
      <c r="A75" s="2" t="s">
        <v>24</v>
      </c>
      <c r="B75" s="2" t="s">
        <v>102</v>
      </c>
      <c r="C75" s="18">
        <v>170.464335543885</v>
      </c>
      <c r="D75" s="18">
        <v>170.464335543885</v>
      </c>
      <c r="E75" s="16">
        <f>CH4Detail34511[[#This Row],[Latest submission (CO2-eq, kt)]]-CH4Detail34511[[#This Row],[Previous submission (CO2-eq, kt)]]</f>
        <v>0</v>
      </c>
      <c r="F75" s="5">
        <f>CH4Detail34511[[#This Row],[Difference (CO2-eq, kt)]]/CH4Detail34511[[#This Row],[Previous submission (CO2-eq, kt)]]</f>
        <v>0</v>
      </c>
      <c r="G75" s="5">
        <f>CH4Detail34511[[#This Row],[Difference (CO2-eq, kt)]]/C$71</f>
        <v>0</v>
      </c>
      <c r="H75" s="5">
        <f>CH4Detail34511[[#This Row],[Difference (CO2-eq, kt)]]/C$70</f>
        <v>0</v>
      </c>
      <c r="I75" s="2"/>
    </row>
    <row r="76" spans="1:9">
      <c r="A76" s="2" t="s">
        <v>25</v>
      </c>
      <c r="B76" s="2" t="s">
        <v>102</v>
      </c>
      <c r="C76" s="18">
        <v>979.83413400236896</v>
      </c>
      <c r="D76" s="18">
        <v>979.83413400236896</v>
      </c>
      <c r="E76" s="16">
        <f>CH4Detail34511[[#This Row],[Latest submission (CO2-eq, kt)]]-CH4Detail34511[[#This Row],[Previous submission (CO2-eq, kt)]]</f>
        <v>0</v>
      </c>
      <c r="F76" s="5">
        <f>CH4Detail34511[[#This Row],[Difference (CO2-eq, kt)]]/CH4Detail34511[[#This Row],[Previous submission (CO2-eq, kt)]]</f>
        <v>0</v>
      </c>
      <c r="G76" s="5">
        <f>CH4Detail34511[[#This Row],[Difference (CO2-eq, kt)]]/C$71</f>
        <v>0</v>
      </c>
      <c r="H76" s="5">
        <f>CH4Detail34511[[#This Row],[Difference (CO2-eq, kt)]]/C$70</f>
        <v>0</v>
      </c>
      <c r="I76" s="2"/>
    </row>
    <row r="77" spans="1:9">
      <c r="A77" s="2" t="s">
        <v>26</v>
      </c>
      <c r="B77" s="2" t="s">
        <v>102</v>
      </c>
      <c r="C77" s="18">
        <v>583.49827454743377</v>
      </c>
      <c r="D77" s="18">
        <v>1148.0113647079468</v>
      </c>
      <c r="E77" s="16">
        <f>CH4Detail34511[[#This Row],[Latest submission (CO2-eq, kt)]]-CH4Detail34511[[#This Row],[Previous submission (CO2-eq, kt)]]</f>
        <v>564.513090160513</v>
      </c>
      <c r="F77" s="5">
        <f>CH4Detail34511[[#This Row],[Difference (CO2-eq, kt)]]/CH4Detail34511[[#This Row],[Previous submission (CO2-eq, kt)]]</f>
        <v>0.96746316961837486</v>
      </c>
      <c r="G77" s="5">
        <f>CH4Detail34511[[#This Row],[Difference (CO2-eq, kt)]]/C$71</f>
        <v>1.0833971479432608E-3</v>
      </c>
      <c r="H77" s="5">
        <f>CH4Detail34511[[#This Row],[Difference (CO2-eq, kt)]]/C$70</f>
        <v>1.0948265209958154E-3</v>
      </c>
      <c r="I77" s="2" t="s">
        <v>112</v>
      </c>
    </row>
    <row r="78" spans="1:9">
      <c r="A78" s="2" t="s">
        <v>28</v>
      </c>
      <c r="B78" s="2" t="s">
        <v>102</v>
      </c>
      <c r="C78" s="18">
        <v>4.3234117941177503</v>
      </c>
      <c r="D78" s="18">
        <v>4.3234117941177503</v>
      </c>
      <c r="E78" s="16">
        <f>CH4Detail34511[[#This Row],[Latest submission (CO2-eq, kt)]]-CH4Detail34511[[#This Row],[Previous submission (CO2-eq, kt)]]</f>
        <v>0</v>
      </c>
      <c r="F78" s="5">
        <f>CH4Detail34511[[#This Row],[Difference (CO2-eq, kt)]]/CH4Detail34511[[#This Row],[Previous submission (CO2-eq, kt)]]</f>
        <v>0</v>
      </c>
      <c r="G78" s="5">
        <f>CH4Detail34511[[#This Row],[Difference (CO2-eq, kt)]]/C$71</f>
        <v>0</v>
      </c>
      <c r="H78" s="5">
        <f>CH4Detail34511[[#This Row],[Difference (CO2-eq, kt)]]/C$70</f>
        <v>0</v>
      </c>
      <c r="I78" s="2"/>
    </row>
    <row r="79" spans="1:9">
      <c r="A79" s="2" t="s">
        <v>33</v>
      </c>
      <c r="B79" s="2" t="s">
        <v>102</v>
      </c>
      <c r="C79" s="18">
        <v>8870.4325053628163</v>
      </c>
      <c r="D79" s="18">
        <v>8870.4325053628163</v>
      </c>
      <c r="E79" s="16">
        <f>CH4Detail34511[[#This Row],[Latest submission (CO2-eq, kt)]]-CH4Detail34511[[#This Row],[Previous submission (CO2-eq, kt)]]</f>
        <v>0</v>
      </c>
      <c r="F79" s="5">
        <f>CH4Detail34511[[#This Row],[Difference (CO2-eq, kt)]]/CH4Detail34511[[#This Row],[Previous submission (CO2-eq, kt)]]</f>
        <v>0</v>
      </c>
      <c r="G79" s="5">
        <f>CH4Detail34511[[#This Row],[Difference (CO2-eq, kt)]]/C$71</f>
        <v>0</v>
      </c>
      <c r="H79" s="5">
        <f>CH4Detail34511[[#This Row],[Difference (CO2-eq, kt)]]/C$70</f>
        <v>0</v>
      </c>
      <c r="I79" s="2"/>
    </row>
    <row r="80" spans="1:9">
      <c r="A80" s="2" t="s">
        <v>29</v>
      </c>
      <c r="B80" s="2" t="s">
        <v>102</v>
      </c>
      <c r="C80" s="18">
        <v>150.64587499999999</v>
      </c>
      <c r="D80" s="18">
        <v>150.64587499999999</v>
      </c>
      <c r="E80" s="16">
        <f>CH4Detail34511[[#This Row],[Latest submission (CO2-eq, kt)]]-CH4Detail34511[[#This Row],[Previous submission (CO2-eq, kt)]]</f>
        <v>0</v>
      </c>
      <c r="F80" s="5">
        <f>CH4Detail34511[[#This Row],[Difference (CO2-eq, kt)]]/CH4Detail34511[[#This Row],[Previous submission (CO2-eq, kt)]]</f>
        <v>0</v>
      </c>
      <c r="G80" s="5">
        <f>CH4Detail34511[[#This Row],[Difference (CO2-eq, kt)]]/C$71</f>
        <v>0</v>
      </c>
      <c r="H80" s="5">
        <f>CH4Detail34511[[#This Row],[Difference (CO2-eq, kt)]]/C$70</f>
        <v>0</v>
      </c>
      <c r="I80" s="2"/>
    </row>
    <row r="81" spans="1:9">
      <c r="A81" s="2" t="s">
        <v>30</v>
      </c>
      <c r="B81" s="2" t="s">
        <v>102</v>
      </c>
      <c r="C81" s="18">
        <v>8719.7866303628161</v>
      </c>
      <c r="D81" s="18">
        <v>8719.7866303628161</v>
      </c>
      <c r="E81" s="16">
        <f>CH4Detail34511[[#This Row],[Latest submission (CO2-eq, kt)]]-CH4Detail34511[[#This Row],[Previous submission (CO2-eq, kt)]]</f>
        <v>0</v>
      </c>
      <c r="F81" s="5">
        <f>CH4Detail34511[[#This Row],[Difference (CO2-eq, kt)]]/CH4Detail34511[[#This Row],[Previous submission (CO2-eq, kt)]]</f>
        <v>0</v>
      </c>
      <c r="G81" s="5">
        <f>CH4Detail34511[[#This Row],[Difference (CO2-eq, kt)]]/C$71</f>
        <v>0</v>
      </c>
      <c r="H81" s="5">
        <f>CH4Detail34511[[#This Row],[Difference (CO2-eq, kt)]]/C$70</f>
        <v>0</v>
      </c>
      <c r="I81" s="2"/>
    </row>
    <row r="82" spans="1:9">
      <c r="A82" s="2" t="s">
        <v>62</v>
      </c>
      <c r="B82" s="2" t="s">
        <v>102</v>
      </c>
      <c r="C82" s="18">
        <v>0</v>
      </c>
      <c r="D82" s="18">
        <v>0</v>
      </c>
      <c r="E82" s="16"/>
      <c r="F82" s="5"/>
      <c r="G82" s="5"/>
      <c r="H82" s="5"/>
      <c r="I82" s="2"/>
    </row>
    <row r="83" spans="1:9">
      <c r="A83" s="3" t="s">
        <v>31</v>
      </c>
      <c r="B83" s="3" t="s">
        <v>102</v>
      </c>
      <c r="C83" s="18">
        <v>128.9928196354</v>
      </c>
      <c r="D83" s="18">
        <v>128.9928196354</v>
      </c>
      <c r="E83" s="16">
        <f>CH4Detail34511[[#This Row],[Latest submission (CO2-eq, kt)]]-CH4Detail34511[[#This Row],[Previous submission (CO2-eq, kt)]]</f>
        <v>0</v>
      </c>
      <c r="F83" s="5">
        <f>CH4Detail34511[[#This Row],[Difference (CO2-eq, kt)]]/CH4Detail34511[[#This Row],[Previous submission (CO2-eq, kt)]]</f>
        <v>0</v>
      </c>
      <c r="G83" s="5">
        <f>CH4Detail34511[[#This Row],[Difference (CO2-eq, kt)]]/C$71</f>
        <v>0</v>
      </c>
      <c r="H83" s="5">
        <f>CH4Detail34511[[#This Row],[Difference (CO2-eq, kt)]]/C$70</f>
        <v>0</v>
      </c>
      <c r="I83" s="2"/>
    </row>
    <row r="84" spans="1:9">
      <c r="A84" s="2" t="s">
        <v>34</v>
      </c>
      <c r="B84" s="2" t="s">
        <v>102</v>
      </c>
      <c r="C84" s="18">
        <v>0</v>
      </c>
      <c r="D84" s="18">
        <v>0</v>
      </c>
      <c r="E84" s="16"/>
      <c r="F84" s="5"/>
      <c r="G84" s="5">
        <f>CH4Detail34511[[#This Row],[Difference (CO2-eq, kt)]]/C$71</f>
        <v>0</v>
      </c>
      <c r="H84" s="5">
        <f>CH4Detail34511[[#This Row],[Difference (CO2-eq, kt)]]/C$70</f>
        <v>0</v>
      </c>
      <c r="I84" s="2"/>
    </row>
    <row r="85" spans="1:9">
      <c r="A85" s="2" t="s">
        <v>35</v>
      </c>
      <c r="B85" s="2" t="s">
        <v>102</v>
      </c>
      <c r="C85" s="18">
        <v>61.270392250000008</v>
      </c>
      <c r="D85" s="18">
        <v>61.270392250000008</v>
      </c>
      <c r="E85" s="16">
        <f>CH4Detail34511[[#This Row],[Latest submission (CO2-eq, kt)]]-CH4Detail34511[[#This Row],[Previous submission (CO2-eq, kt)]]</f>
        <v>0</v>
      </c>
      <c r="F85" s="5">
        <f>CH4Detail34511[[#This Row],[Difference (CO2-eq, kt)]]/CH4Detail34511[[#This Row],[Previous submission (CO2-eq, kt)]]</f>
        <v>0</v>
      </c>
      <c r="G85" s="5">
        <f>CH4Detail34511[[#This Row],[Difference (CO2-eq, kt)]]/C$71</f>
        <v>0</v>
      </c>
      <c r="H85" s="5">
        <f>CH4Detail34511[[#This Row],[Difference (CO2-eq, kt)]]/C$70</f>
        <v>0</v>
      </c>
      <c r="I85" s="2"/>
    </row>
    <row r="86" spans="1:9">
      <c r="A86" s="2" t="s">
        <v>36</v>
      </c>
      <c r="B86" s="2" t="s">
        <v>102</v>
      </c>
      <c r="C86" s="18">
        <v>67.722427385399996</v>
      </c>
      <c r="D86" s="18">
        <v>67.722427385399996</v>
      </c>
      <c r="E86" s="16">
        <f>CH4Detail34511[[#This Row],[Latest submission (CO2-eq, kt)]]-CH4Detail34511[[#This Row],[Previous submission (CO2-eq, kt)]]</f>
        <v>0</v>
      </c>
      <c r="F86" s="5">
        <f>CH4Detail34511[[#This Row],[Difference (CO2-eq, kt)]]/CH4Detail34511[[#This Row],[Previous submission (CO2-eq, kt)]]</f>
        <v>0</v>
      </c>
      <c r="G86" s="5">
        <f>CH4Detail34511[[#This Row],[Difference (CO2-eq, kt)]]/C$71</f>
        <v>0</v>
      </c>
      <c r="H86" s="5">
        <f>CH4Detail34511[[#This Row],[Difference (CO2-eq, kt)]]/C$70</f>
        <v>0</v>
      </c>
      <c r="I86" s="2"/>
    </row>
    <row r="87" spans="1:9">
      <c r="A87" s="2" t="s">
        <v>37</v>
      </c>
      <c r="B87" s="2" t="s">
        <v>102</v>
      </c>
      <c r="C87" s="18">
        <v>0</v>
      </c>
      <c r="D87" s="18">
        <v>0</v>
      </c>
      <c r="E87" s="16"/>
      <c r="F87" s="5"/>
      <c r="G87" s="5"/>
      <c r="H87" s="5"/>
      <c r="I87" s="2"/>
    </row>
    <row r="88" spans="1:9">
      <c r="A88" s="2" t="s">
        <v>38</v>
      </c>
      <c r="B88" s="2" t="s">
        <v>102</v>
      </c>
      <c r="C88" s="18">
        <v>0</v>
      </c>
      <c r="D88" s="18">
        <v>0</v>
      </c>
      <c r="E88" s="16"/>
      <c r="F88" s="5"/>
      <c r="G88" s="5"/>
      <c r="H88" s="5"/>
      <c r="I88" s="2"/>
    </row>
    <row r="89" spans="1:9">
      <c r="A89" s="2" t="s">
        <v>39</v>
      </c>
      <c r="B89" s="2" t="s">
        <v>102</v>
      </c>
      <c r="C89" s="18">
        <v>0</v>
      </c>
      <c r="D89" s="18">
        <v>0</v>
      </c>
      <c r="E89" s="16"/>
      <c r="F89" s="5"/>
      <c r="G89" s="5"/>
      <c r="H89" s="5"/>
      <c r="I89" s="2"/>
    </row>
    <row r="90" spans="1:9">
      <c r="A90" s="3" t="s">
        <v>10</v>
      </c>
      <c r="B90" s="3" t="s">
        <v>102</v>
      </c>
      <c r="C90" s="18">
        <v>21569.02122104817</v>
      </c>
      <c r="D90" s="18">
        <v>21569.02122104817</v>
      </c>
      <c r="E90" s="16">
        <f>CH4Detail34511[[#This Row],[Latest submission (CO2-eq, kt)]]-CH4Detail34511[[#This Row],[Previous submission (CO2-eq, kt)]]</f>
        <v>0</v>
      </c>
      <c r="F90" s="5">
        <f>CH4Detail34511[[#This Row],[Difference (CO2-eq, kt)]]/CH4Detail34511[[#This Row],[Previous submission (CO2-eq, kt)]]</f>
        <v>0</v>
      </c>
      <c r="G90" s="5">
        <f>CH4Detail34511[[#This Row],[Difference (CO2-eq, kt)]]/C$71</f>
        <v>0</v>
      </c>
      <c r="H90" s="5">
        <f>CH4Detail34511[[#This Row],[Difference (CO2-eq, kt)]]/C$70</f>
        <v>0</v>
      </c>
      <c r="I90" s="2"/>
    </row>
    <row r="91" spans="1:9">
      <c r="A91" s="2" t="s">
        <v>40</v>
      </c>
      <c r="B91" s="2" t="s">
        <v>102</v>
      </c>
      <c r="C91" s="18">
        <v>15743.091505742435</v>
      </c>
      <c r="D91" s="18">
        <v>15743.091505742435</v>
      </c>
      <c r="E91" s="16">
        <f>CH4Detail34511[[#This Row],[Latest submission (CO2-eq, kt)]]-CH4Detail34511[[#This Row],[Previous submission (CO2-eq, kt)]]</f>
        <v>0</v>
      </c>
      <c r="F91" s="5">
        <f>CH4Detail34511[[#This Row],[Difference (CO2-eq, kt)]]/CH4Detail34511[[#This Row],[Previous submission (CO2-eq, kt)]]</f>
        <v>0</v>
      </c>
      <c r="G91" s="5">
        <f>CH4Detail34511[[#This Row],[Difference (CO2-eq, kt)]]/C$71</f>
        <v>0</v>
      </c>
      <c r="H91" s="5">
        <f>CH4Detail34511[[#This Row],[Difference (CO2-eq, kt)]]/C$70</f>
        <v>0</v>
      </c>
      <c r="I91" s="2"/>
    </row>
    <row r="92" spans="1:9">
      <c r="A92" s="2" t="s">
        <v>41</v>
      </c>
      <c r="B92" s="2" t="s">
        <v>102</v>
      </c>
      <c r="C92" s="18">
        <v>3934.4457911220265</v>
      </c>
      <c r="D92" s="18">
        <v>3934.4457911220265</v>
      </c>
      <c r="E92" s="16">
        <f>CH4Detail34511[[#This Row],[Latest submission (CO2-eq, kt)]]-CH4Detail34511[[#This Row],[Previous submission (CO2-eq, kt)]]</f>
        <v>0</v>
      </c>
      <c r="F92" s="5">
        <f>CH4Detail34511[[#This Row],[Difference (CO2-eq, kt)]]/CH4Detail34511[[#This Row],[Previous submission (CO2-eq, kt)]]</f>
        <v>0</v>
      </c>
      <c r="G92" s="5">
        <f>CH4Detail34511[[#This Row],[Difference (CO2-eq, kt)]]/C$71</f>
        <v>0</v>
      </c>
      <c r="H92" s="5">
        <f>CH4Detail34511[[#This Row],[Difference (CO2-eq, kt)]]/C$70</f>
        <v>0</v>
      </c>
      <c r="I92" s="2"/>
    </row>
    <row r="93" spans="1:9">
      <c r="A93" s="2" t="s">
        <v>42</v>
      </c>
      <c r="B93" s="2" t="s">
        <v>102</v>
      </c>
      <c r="C93" s="18">
        <v>1876.4634387899516</v>
      </c>
      <c r="D93" s="18">
        <v>1876.4634387899516</v>
      </c>
      <c r="E93" s="16">
        <f>CH4Detail34511[[#This Row],[Latest submission (CO2-eq, kt)]]-CH4Detail34511[[#This Row],[Previous submission (CO2-eq, kt)]]</f>
        <v>0</v>
      </c>
      <c r="F93" s="5">
        <f>CH4Detail34511[[#This Row],[Difference (CO2-eq, kt)]]/CH4Detail34511[[#This Row],[Previous submission (CO2-eq, kt)]]</f>
        <v>0</v>
      </c>
      <c r="G93" s="5">
        <f>CH4Detail34511[[#This Row],[Difference (CO2-eq, kt)]]/C$71</f>
        <v>0</v>
      </c>
      <c r="H93" s="5">
        <f>CH4Detail34511[[#This Row],[Difference (CO2-eq, kt)]]/C$70</f>
        <v>0</v>
      </c>
      <c r="I93" s="2"/>
    </row>
    <row r="94" spans="1:9">
      <c r="A94" s="2" t="s">
        <v>43</v>
      </c>
      <c r="B94" s="2" t="s">
        <v>102</v>
      </c>
      <c r="C94" s="18">
        <v>0</v>
      </c>
      <c r="D94" s="18">
        <v>0</v>
      </c>
      <c r="E94" s="16"/>
      <c r="F94" s="5"/>
      <c r="G94" s="5"/>
      <c r="H94" s="5"/>
      <c r="I94" s="2"/>
    </row>
    <row r="95" spans="1:9">
      <c r="A95" s="2" t="s">
        <v>44</v>
      </c>
      <c r="B95" s="2" t="s">
        <v>102</v>
      </c>
      <c r="C95" s="18">
        <v>0</v>
      </c>
      <c r="D95" s="18">
        <v>0</v>
      </c>
      <c r="E95" s="16"/>
      <c r="F95" s="5"/>
      <c r="G95" s="5"/>
      <c r="H95" s="5"/>
      <c r="I95" s="2"/>
    </row>
    <row r="96" spans="1:9">
      <c r="A96" s="2" t="s">
        <v>45</v>
      </c>
      <c r="B96" s="2" t="s">
        <v>102</v>
      </c>
      <c r="C96" s="18">
        <v>15.02048539375625</v>
      </c>
      <c r="D96" s="18">
        <v>15.02048539375625</v>
      </c>
      <c r="E96" s="16">
        <f>CH4Detail34511[[#This Row],[Latest submission (CO2-eq, kt)]]-CH4Detail34511[[#This Row],[Previous submission (CO2-eq, kt)]]</f>
        <v>0</v>
      </c>
      <c r="F96" s="5">
        <f>CH4Detail34511[[#This Row],[Difference (CO2-eq, kt)]]/CH4Detail34511[[#This Row],[Previous submission (CO2-eq, kt)]]</f>
        <v>0</v>
      </c>
      <c r="G96" s="5">
        <f>CH4Detail34511[[#This Row],[Difference (CO2-eq, kt)]]/C$71</f>
        <v>0</v>
      </c>
      <c r="H96" s="5">
        <f>CH4Detail34511[[#This Row],[Difference (CO2-eq, kt)]]/C$70</f>
        <v>0</v>
      </c>
      <c r="I96" s="2"/>
    </row>
    <row r="97" spans="1:9">
      <c r="A97" s="2" t="s">
        <v>46</v>
      </c>
      <c r="B97" s="2" t="s">
        <v>102</v>
      </c>
      <c r="C97" s="18">
        <v>0</v>
      </c>
      <c r="D97" s="18">
        <v>0</v>
      </c>
      <c r="E97" s="16"/>
      <c r="F97" s="5"/>
      <c r="G97" s="5"/>
      <c r="H97" s="5"/>
      <c r="I97" s="2"/>
    </row>
    <row r="98" spans="1:9">
      <c r="A98" s="2" t="s">
        <v>47</v>
      </c>
      <c r="B98" s="2" t="s">
        <v>102</v>
      </c>
      <c r="C98" s="18">
        <v>0</v>
      </c>
      <c r="D98" s="18">
        <v>0</v>
      </c>
      <c r="E98" s="16"/>
      <c r="F98" s="5"/>
      <c r="G98" s="5"/>
      <c r="H98" s="5"/>
      <c r="I98" s="2"/>
    </row>
    <row r="99" spans="1:9">
      <c r="A99" s="2" t="s">
        <v>48</v>
      </c>
      <c r="B99" s="2" t="s">
        <v>102</v>
      </c>
      <c r="C99" s="18">
        <v>0</v>
      </c>
      <c r="D99" s="18">
        <v>0</v>
      </c>
      <c r="E99" s="16"/>
      <c r="F99" s="5"/>
      <c r="G99" s="5"/>
      <c r="H99" s="5"/>
      <c r="I99" s="2"/>
    </row>
    <row r="100" spans="1:9">
      <c r="A100" s="2" t="s">
        <v>49</v>
      </c>
      <c r="B100" s="2" t="s">
        <v>102</v>
      </c>
      <c r="C100" s="18">
        <v>0</v>
      </c>
      <c r="D100" s="18">
        <v>0</v>
      </c>
      <c r="E100" s="16"/>
      <c r="F100" s="5"/>
      <c r="G100" s="5"/>
      <c r="H100" s="5"/>
      <c r="I100" s="2"/>
    </row>
    <row r="101" spans="1:9">
      <c r="A101" s="3" t="s">
        <v>11</v>
      </c>
      <c r="B101" s="3" t="s">
        <v>102</v>
      </c>
      <c r="C101" s="18">
        <v>1673.4011180805903</v>
      </c>
      <c r="D101" s="18">
        <v>1670.7158071081546</v>
      </c>
      <c r="E101" s="16">
        <f>CH4Detail34511[[#This Row],[Latest submission (CO2-eq, kt)]]-CH4Detail34511[[#This Row],[Previous submission (CO2-eq, kt)]]</f>
        <v>-2.6853109724356727</v>
      </c>
      <c r="F101" s="5">
        <f>CH4Detail34511[[#This Row],[Difference (CO2-eq, kt)]]/CH4Detail34511[[#This Row],[Previous submission (CO2-eq, kt)]]</f>
        <v>-1.6047025088137591E-3</v>
      </c>
      <c r="G101" s="5">
        <f>CH4Detail34511[[#This Row],[Difference (CO2-eq, kt)]]/C$71</f>
        <v>-5.1535709261415653E-6</v>
      </c>
      <c r="H101" s="5">
        <f>CH4Detail34511[[#This Row],[Difference (CO2-eq, kt)]]/C$70</f>
        <v>-5.2079388786320182E-6</v>
      </c>
      <c r="I101" s="2"/>
    </row>
    <row r="102" spans="1:9">
      <c r="A102" s="2" t="s">
        <v>50</v>
      </c>
      <c r="B102" s="2" t="s">
        <v>102</v>
      </c>
      <c r="C102" s="18">
        <v>988.88991455785754</v>
      </c>
      <c r="D102" s="18">
        <v>984.59898910550282</v>
      </c>
      <c r="E102" s="16">
        <f>CH4Detail34511[[#This Row],[Latest submission (CO2-eq, kt)]]-CH4Detail34511[[#This Row],[Previous submission (CO2-eq, kt)]]</f>
        <v>-4.2909254523547133</v>
      </c>
      <c r="F102" s="5">
        <f>CH4Detail34511[[#This Row],[Difference (CO2-eq, kt)]]/CH4Detail34511[[#This Row],[Previous submission (CO2-eq, kt)]]</f>
        <v>-4.3391335973663242E-3</v>
      </c>
      <c r="G102" s="5">
        <f>CH4Detail34511[[#This Row],[Difference (CO2-eq, kt)]]/C$71</f>
        <v>-8.2350196623366425E-6</v>
      </c>
      <c r="H102" s="5">
        <f>CH4Detail34511[[#This Row],[Difference (CO2-eq, kt)]]/C$70</f>
        <v>-8.3218955711339371E-6</v>
      </c>
      <c r="I102" s="2"/>
    </row>
    <row r="103" spans="1:9">
      <c r="A103" s="2" t="s">
        <v>51</v>
      </c>
      <c r="B103" s="2" t="s">
        <v>102</v>
      </c>
      <c r="C103" s="18">
        <v>5.4301928360274996</v>
      </c>
      <c r="D103" s="18">
        <v>5.4301928360274996</v>
      </c>
      <c r="E103" s="16">
        <f>CH4Detail34511[[#This Row],[Latest submission (CO2-eq, kt)]]-CH4Detail34511[[#This Row],[Previous submission (CO2-eq, kt)]]</f>
        <v>0</v>
      </c>
      <c r="F103" s="5">
        <f>CH4Detail34511[[#This Row],[Difference (CO2-eq, kt)]]/CH4Detail34511[[#This Row],[Previous submission (CO2-eq, kt)]]</f>
        <v>0</v>
      </c>
      <c r="G103" s="5">
        <f>CH4Detail34511[[#This Row],[Difference (CO2-eq, kt)]]/C$71</f>
        <v>0</v>
      </c>
      <c r="H103" s="5">
        <f>CH4Detail34511[[#This Row],[Difference (CO2-eq, kt)]]/C$70</f>
        <v>0</v>
      </c>
      <c r="I103" s="2"/>
    </row>
    <row r="104" spans="1:9">
      <c r="A104" s="2" t="s">
        <v>52</v>
      </c>
      <c r="B104" s="2" t="s">
        <v>102</v>
      </c>
      <c r="C104" s="18">
        <v>679.08101068670521</v>
      </c>
      <c r="D104" s="18">
        <v>680.68662516662448</v>
      </c>
      <c r="E104" s="16">
        <f>CH4Detail34511[[#This Row],[Latest submission (CO2-eq, kt)]]-CH4Detail34511[[#This Row],[Previous submission (CO2-eq, kt)]]</f>
        <v>1.605614479919268</v>
      </c>
      <c r="F104" s="5">
        <f>CH4Detail34511[[#This Row],[Difference (CO2-eq, kt)]]/CH4Detail34511[[#This Row],[Previous submission (CO2-eq, kt)]]</f>
        <v>2.3643931352102261E-3</v>
      </c>
      <c r="G104" s="5">
        <f>CH4Detail34511[[#This Row],[Difference (CO2-eq, kt)]]/C$71</f>
        <v>3.0814487361955139E-6</v>
      </c>
      <c r="H104" s="5">
        <f>CH4Detail34511[[#This Row],[Difference (CO2-eq, kt)]]/C$70</f>
        <v>3.1139566925023598E-6</v>
      </c>
      <c r="I104" s="2"/>
    </row>
    <row r="105" spans="1:9">
      <c r="A105" s="2" t="s">
        <v>53</v>
      </c>
      <c r="B105" s="2" t="s">
        <v>102</v>
      </c>
      <c r="C105" s="18">
        <v>0</v>
      </c>
      <c r="D105" s="18">
        <v>0</v>
      </c>
      <c r="E105" s="16"/>
      <c r="F105" s="5"/>
      <c r="G105" s="5"/>
      <c r="H105" s="5"/>
      <c r="I105" s="2"/>
    </row>
    <row r="106" spans="1:9">
      <c r="A106" s="2" t="s">
        <v>54</v>
      </c>
      <c r="B106" s="2" t="s">
        <v>102</v>
      </c>
      <c r="C106" s="18">
        <v>0</v>
      </c>
      <c r="D106" s="18">
        <v>0</v>
      </c>
      <c r="E106" s="16"/>
      <c r="F106" s="5"/>
      <c r="G106" s="5"/>
      <c r="H106" s="5"/>
      <c r="I106" s="2"/>
    </row>
    <row r="107" spans="1:9">
      <c r="A107" s="2" t="s">
        <v>55</v>
      </c>
      <c r="B107" s="2" t="s">
        <v>102</v>
      </c>
      <c r="C107" s="18">
        <v>0</v>
      </c>
      <c r="D107" s="18">
        <v>0</v>
      </c>
      <c r="E107" s="16"/>
      <c r="F107" s="5"/>
      <c r="G107" s="5"/>
      <c r="H107" s="5"/>
      <c r="I107" s="2"/>
    </row>
    <row r="108" spans="1:9">
      <c r="A108" s="2" t="s">
        <v>56</v>
      </c>
      <c r="B108" s="2" t="s">
        <v>102</v>
      </c>
      <c r="C108" s="18">
        <v>0</v>
      </c>
      <c r="D108" s="18">
        <v>0</v>
      </c>
      <c r="E108" s="16"/>
      <c r="F108" s="5"/>
      <c r="G108" s="5"/>
      <c r="H108" s="5"/>
      <c r="I108" s="2"/>
    </row>
    <row r="109" spans="1:9">
      <c r="A109" s="2" t="s">
        <v>39</v>
      </c>
      <c r="B109" s="2" t="s">
        <v>102</v>
      </c>
      <c r="C109" s="18">
        <v>0</v>
      </c>
      <c r="D109" s="18">
        <v>0</v>
      </c>
      <c r="E109" s="16"/>
      <c r="F109" s="5"/>
      <c r="G109" s="5"/>
      <c r="H109" s="5"/>
      <c r="I109" s="2"/>
    </row>
    <row r="110" spans="1:9">
      <c r="A110" s="3" t="s">
        <v>12</v>
      </c>
      <c r="B110" s="3" t="s">
        <v>102</v>
      </c>
      <c r="C110" s="18">
        <v>21432.804791251816</v>
      </c>
      <c r="D110" s="18">
        <v>21432.804791251816</v>
      </c>
      <c r="E110" s="16">
        <f>CH4Detail34511[[#This Row],[Latest submission (CO2-eq, kt)]]-CH4Detail34511[[#This Row],[Previous submission (CO2-eq, kt)]]</f>
        <v>0</v>
      </c>
      <c r="F110" s="5">
        <f>CH4Detail34511[[#This Row],[Difference (CO2-eq, kt)]]/CH4Detail34511[[#This Row],[Previous submission (CO2-eq, kt)]]</f>
        <v>0</v>
      </c>
      <c r="G110" s="5">
        <v>8.1067332398507605E-7</v>
      </c>
      <c r="H110" s="5">
        <f>CH4Detail34511[[#This Row],[Difference (CO2-eq, kt)]]/C$70</f>
        <v>0</v>
      </c>
      <c r="I110" s="2"/>
    </row>
    <row r="111" spans="1:9">
      <c r="A111" s="2" t="s">
        <v>57</v>
      </c>
      <c r="B111" s="2" t="s">
        <v>102</v>
      </c>
      <c r="C111" s="18">
        <v>18158.036580046359</v>
      </c>
      <c r="D111" s="18">
        <v>18158.036580046359</v>
      </c>
      <c r="E111" s="16">
        <f>CH4Detail34511[[#This Row],[Latest submission (CO2-eq, kt)]]-CH4Detail34511[[#This Row],[Previous submission (CO2-eq, kt)]]</f>
        <v>0</v>
      </c>
      <c r="F111" s="5">
        <f>CH4Detail34511[[#This Row],[Difference (CO2-eq, kt)]]/CH4Detail34511[[#This Row],[Previous submission (CO2-eq, kt)]]</f>
        <v>0</v>
      </c>
      <c r="G111" s="5">
        <v>8.1067332398507605E-7</v>
      </c>
      <c r="H111" s="5">
        <f>CH4Detail34511[[#This Row],[Difference (CO2-eq, kt)]]/C$70</f>
        <v>0</v>
      </c>
      <c r="I111" s="2"/>
    </row>
    <row r="112" spans="1:9">
      <c r="A112" s="2" t="s">
        <v>58</v>
      </c>
      <c r="B112" s="2" t="s">
        <v>102</v>
      </c>
      <c r="C112" s="18">
        <v>2.1942163047389998</v>
      </c>
      <c r="D112" s="18">
        <v>2.1942163047389998</v>
      </c>
      <c r="E112" s="16">
        <f>CH4Detail34511[[#This Row],[Latest submission (CO2-eq, kt)]]-CH4Detail34511[[#This Row],[Previous submission (CO2-eq, kt)]]</f>
        <v>0</v>
      </c>
      <c r="F112" s="5">
        <f>CH4Detail34511[[#This Row],[Difference (CO2-eq, kt)]]/CH4Detail34511[[#This Row],[Previous submission (CO2-eq, kt)]]</f>
        <v>0</v>
      </c>
      <c r="G112" s="5">
        <v>8.1067332398507605E-7</v>
      </c>
      <c r="H112" s="5">
        <f>CH4Detail34511[[#This Row],[Difference (CO2-eq, kt)]]/C$70</f>
        <v>0</v>
      </c>
      <c r="I112" s="2"/>
    </row>
    <row r="113" spans="1:9">
      <c r="A113" s="2" t="s">
        <v>59</v>
      </c>
      <c r="B113" s="2" t="s">
        <v>102</v>
      </c>
      <c r="C113" s="18">
        <v>50.079643196308254</v>
      </c>
      <c r="D113" s="18">
        <v>50.079643196308254</v>
      </c>
      <c r="E113" s="16">
        <f>CH4Detail34511[[#This Row],[Latest submission (CO2-eq, kt)]]-CH4Detail34511[[#This Row],[Previous submission (CO2-eq, kt)]]</f>
        <v>0</v>
      </c>
      <c r="F113" s="5">
        <f>CH4Detail34511[[#This Row],[Difference (CO2-eq, kt)]]/CH4Detail34511[[#This Row],[Previous submission (CO2-eq, kt)]]</f>
        <v>0</v>
      </c>
      <c r="G113" s="5">
        <f>CH4Detail34511[[#This Row],[Difference (CO2-eq, kt)]]/C$71</f>
        <v>0</v>
      </c>
      <c r="H113" s="5">
        <f>CH4Detail34511[[#This Row],[Difference (CO2-eq, kt)]]/C$70</f>
        <v>0</v>
      </c>
      <c r="I113" s="2"/>
    </row>
    <row r="114" spans="1:9">
      <c r="A114" s="2" t="s">
        <v>60</v>
      </c>
      <c r="B114" s="2" t="s">
        <v>102</v>
      </c>
      <c r="C114" s="18">
        <v>3222.4943517044062</v>
      </c>
      <c r="D114" s="18">
        <v>3222.4943517044062</v>
      </c>
      <c r="E114" s="16">
        <f>CH4Detail34511[[#This Row],[Latest submission (CO2-eq, kt)]]-CH4Detail34511[[#This Row],[Previous submission (CO2-eq, kt)]]</f>
        <v>0</v>
      </c>
      <c r="F114" s="5">
        <f>CH4Detail34511[[#This Row],[Difference (CO2-eq, kt)]]/CH4Detail34511[[#This Row],[Previous submission (CO2-eq, kt)]]</f>
        <v>0</v>
      </c>
      <c r="G114" s="5">
        <v>8.1067332398507605E-7</v>
      </c>
      <c r="H114" s="5">
        <f>CH4Detail34511[[#This Row],[Difference (CO2-eq, kt)]]/C$70</f>
        <v>0</v>
      </c>
      <c r="I114" s="2"/>
    </row>
    <row r="115" spans="1:9">
      <c r="A115" s="2" t="s">
        <v>61</v>
      </c>
      <c r="B115" s="2" t="s">
        <v>102</v>
      </c>
      <c r="C115" s="18">
        <v>0</v>
      </c>
      <c r="D115" s="18">
        <v>0</v>
      </c>
      <c r="E115" s="16"/>
      <c r="F115" s="5"/>
      <c r="G115" s="5"/>
      <c r="H115" s="5"/>
      <c r="I115" s="2"/>
    </row>
    <row r="116" spans="1:9">
      <c r="A116" s="3" t="s">
        <v>13</v>
      </c>
      <c r="B116" s="3" t="s">
        <v>102</v>
      </c>
      <c r="C116" s="18">
        <v>0</v>
      </c>
      <c r="D116" s="18">
        <v>0</v>
      </c>
      <c r="E116" s="16"/>
      <c r="F116" s="5"/>
      <c r="G116" s="5"/>
      <c r="H116" s="5"/>
      <c r="I116" s="2"/>
    </row>
    <row r="117" spans="1:9">
      <c r="A117" s="3" t="s">
        <v>14</v>
      </c>
      <c r="B117" s="3" t="s">
        <v>102</v>
      </c>
      <c r="C117" s="18">
        <v>0</v>
      </c>
      <c r="D117" s="18">
        <v>0</v>
      </c>
      <c r="E117" s="16"/>
      <c r="F117" s="5"/>
      <c r="G117" s="5"/>
      <c r="H117" s="5"/>
      <c r="I117" s="2"/>
    </row>
    <row r="118" spans="1:9">
      <c r="A118" s="3" t="s">
        <v>15</v>
      </c>
      <c r="B118" s="3" t="s">
        <v>102</v>
      </c>
      <c r="C118" s="18">
        <v>11.65020175305575</v>
      </c>
      <c r="D118" s="18">
        <v>11.65020175305575</v>
      </c>
      <c r="E118" s="16">
        <f>CH4Detail34511[[#This Row],[Latest submission (CO2-eq, kt)]]-CH4Detail34511[[#This Row],[Previous submission (CO2-eq, kt)]]</f>
        <v>0</v>
      </c>
      <c r="F118" s="5">
        <f>CH4Detail34511[[#This Row],[Difference (CO2-eq, kt)]]/CH4Detail34511[[#This Row],[Previous submission (CO2-eq, kt)]]</f>
        <v>0</v>
      </c>
      <c r="G118" s="5"/>
      <c r="H118" s="5"/>
      <c r="I118" s="2"/>
    </row>
    <row r="119" spans="1:9">
      <c r="A119" s="2" t="s">
        <v>63</v>
      </c>
      <c r="B119" s="2" t="s">
        <v>102</v>
      </c>
      <c r="C119" s="18">
        <v>1.1647085665972501</v>
      </c>
      <c r="D119" s="18">
        <v>1.1647085665972501</v>
      </c>
      <c r="E119" s="16">
        <f>CH4Detail34511[[#This Row],[Latest submission (CO2-eq, kt)]]-CH4Detail34511[[#This Row],[Previous submission (CO2-eq, kt)]]</f>
        <v>0</v>
      </c>
      <c r="F119" s="5">
        <f>CH4Detail34511[[#This Row],[Difference (CO2-eq, kt)]]/CH4Detail34511[[#This Row],[Previous submission (CO2-eq, kt)]]</f>
        <v>0</v>
      </c>
      <c r="G119" s="5"/>
      <c r="H119" s="5"/>
      <c r="I119" s="2"/>
    </row>
    <row r="120" spans="1:9">
      <c r="A120" s="2" t="s">
        <v>64</v>
      </c>
      <c r="B120" s="2" t="s">
        <v>102</v>
      </c>
      <c r="C120" s="18">
        <v>10.4854931864585</v>
      </c>
      <c r="D120" s="18">
        <v>10.4854931864585</v>
      </c>
      <c r="E120" s="16">
        <f>CH4Detail34511[[#This Row],[Latest submission (CO2-eq, kt)]]-CH4Detail34511[[#This Row],[Previous submission (CO2-eq, kt)]]</f>
        <v>0</v>
      </c>
      <c r="F120" s="5">
        <f>CH4Detail34511[[#This Row],[Difference (CO2-eq, kt)]]/CH4Detail34511[[#This Row],[Previous submission (CO2-eq, kt)]]</f>
        <v>0</v>
      </c>
      <c r="G120" s="5"/>
      <c r="H120" s="5"/>
      <c r="I120" s="2"/>
    </row>
    <row r="122" spans="1:9" ht="36" customHeight="1">
      <c r="A122" s="13" t="s">
        <v>22</v>
      </c>
      <c r="B122" s="13"/>
      <c r="C122" s="13"/>
      <c r="D122" s="13"/>
      <c r="E122" s="13"/>
      <c r="F122" s="13"/>
      <c r="G122" s="13"/>
      <c r="H122" s="13"/>
      <c r="I122" s="13"/>
    </row>
    <row r="123" spans="1:9" ht="33.75" customHeight="1">
      <c r="A123" s="13" t="s">
        <v>65</v>
      </c>
      <c r="B123" s="13"/>
      <c r="C123" s="13"/>
      <c r="D123" s="13"/>
      <c r="E123" s="13"/>
      <c r="F123" s="13"/>
      <c r="G123" s="13"/>
      <c r="H123" s="13"/>
      <c r="I123" s="13"/>
    </row>
    <row r="124" spans="1:9" ht="33" customHeight="1">
      <c r="A124" s="13" t="s">
        <v>66</v>
      </c>
      <c r="B124" s="13"/>
      <c r="C124" s="13"/>
      <c r="D124" s="13"/>
      <c r="E124" s="13"/>
      <c r="F124" s="13"/>
      <c r="G124" s="13"/>
      <c r="H124" s="13"/>
      <c r="I124" s="13"/>
    </row>
    <row r="125" spans="1:9" ht="19.5" customHeight="1">
      <c r="A125" s="13" t="s">
        <v>23</v>
      </c>
      <c r="B125" s="13"/>
      <c r="C125" s="13"/>
      <c r="D125" s="13"/>
      <c r="E125" s="13"/>
      <c r="F125" s="13"/>
      <c r="G125" s="13"/>
      <c r="H125" s="13"/>
      <c r="I125" s="13"/>
    </row>
  </sheetData>
  <mergeCells count="9">
    <mergeCell ref="A123:I123"/>
    <mergeCell ref="A124:I124"/>
    <mergeCell ref="A125:I125"/>
    <mergeCell ref="A2:I2"/>
    <mergeCell ref="A59:I59"/>
    <mergeCell ref="A60:I60"/>
    <mergeCell ref="A61:I61"/>
    <mergeCell ref="A62:I62"/>
    <mergeCell ref="A122:I122"/>
  </mergeCells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I132"/>
  <sheetViews>
    <sheetView zoomScale="85" zoomScaleNormal="85" workbookViewId="0">
      <selection activeCell="E122" sqref="E122"/>
    </sheetView>
  </sheetViews>
  <sheetFormatPr defaultColWidth="9.109375" defaultRowHeight="14.4"/>
  <cols>
    <col min="1" max="1" width="45.33203125" style="1" customWidth="1"/>
    <col min="2" max="2" width="16.21875" style="1" customWidth="1"/>
    <col min="3" max="4" width="15.88671875" style="1" customWidth="1"/>
    <col min="5" max="6" width="16.109375" style="1" customWidth="1"/>
    <col min="7" max="7" width="21.5546875" style="1" customWidth="1"/>
    <col min="8" max="8" width="24.5546875" style="1" customWidth="1"/>
    <col min="9" max="9" width="34.109375" style="1" customWidth="1"/>
    <col min="10" max="16384" width="9.109375" style="1"/>
  </cols>
  <sheetData>
    <row r="1" spans="1:9" ht="21">
      <c r="A1" s="11" t="s">
        <v>94</v>
      </c>
    </row>
    <row r="2" spans="1:9" ht="33" customHeight="1">
      <c r="A2" s="14" t="s">
        <v>93</v>
      </c>
      <c r="B2" s="14"/>
      <c r="C2" s="14"/>
      <c r="D2" s="14"/>
      <c r="E2" s="14"/>
      <c r="F2" s="14"/>
      <c r="G2" s="14"/>
      <c r="H2" s="14"/>
      <c r="I2" s="14"/>
    </row>
    <row r="3" spans="1:9">
      <c r="A3" s="8" t="s">
        <v>68</v>
      </c>
      <c r="B3" s="9" t="s">
        <v>99</v>
      </c>
    </row>
    <row r="4" spans="1:9">
      <c r="A4" s="6" t="s">
        <v>96</v>
      </c>
      <c r="B4" s="7" t="s">
        <v>98</v>
      </c>
    </row>
    <row r="5" spans="1:9">
      <c r="A5" s="6" t="s">
        <v>95</v>
      </c>
      <c r="B5" s="15" t="s">
        <v>103</v>
      </c>
      <c r="C5" s="10" t="s">
        <v>72</v>
      </c>
    </row>
    <row r="6" spans="1:9" ht="81" customHeight="1">
      <c r="A6" s="4" t="s">
        <v>0</v>
      </c>
      <c r="B6" s="4" t="s">
        <v>70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1</v>
      </c>
    </row>
    <row r="7" spans="1:9">
      <c r="A7" s="3" t="s">
        <v>8</v>
      </c>
      <c r="B7" s="3" t="s">
        <v>105</v>
      </c>
      <c r="C7" s="18">
        <v>403185.93393621041</v>
      </c>
      <c r="D7" s="18">
        <v>408062.56052194478</v>
      </c>
      <c r="E7" s="17">
        <f>CH4Detail3412[[#This Row],[Latest submission (CO2-eq, kt)]]-CH4Detail3412[[#This Row],[Previous submission (CO2-eq, kt)]]</f>
        <v>4876.6265857343678</v>
      </c>
      <c r="F7" s="5">
        <f>CH4Detail3412[[#This Row],[Difference (CO2-eq, kt)]]/CH4Detail3412[[#This Row],[Previous submission (CO2-eq, kt)]]</f>
        <v>1.209522995538311E-2</v>
      </c>
      <c r="G7" s="5"/>
      <c r="H7" s="5">
        <f>CH4Detail3412[[#This Row],[Difference (CO2-eq, kt)]]/CH4Detail3412[[#This Row],[Previous submission (CO2-eq, kt)]]</f>
        <v>1.209522995538311E-2</v>
      </c>
      <c r="I7" s="2"/>
    </row>
    <row r="8" spans="1:9">
      <c r="A8" s="3" t="s">
        <v>106</v>
      </c>
      <c r="B8" s="3" t="s">
        <v>105</v>
      </c>
      <c r="C8" s="18">
        <v>437267.50013164867</v>
      </c>
      <c r="D8" s="18">
        <v>438887.36955457862</v>
      </c>
      <c r="E8" s="17">
        <f>CH4Detail3412[[#This Row],[Latest submission (CO2-eq, kt)]]-CH4Detail3412[[#This Row],[Previous submission (CO2-eq, kt)]]</f>
        <v>1619.8694229299435</v>
      </c>
      <c r="F8" s="5">
        <f>CH4Detail3412[[#This Row],[Difference (CO2-eq, kt)]]/CH4Detail3412[[#This Row],[Previous submission (CO2-eq, kt)]]</f>
        <v>3.7045273715568786E-3</v>
      </c>
      <c r="G8" s="5">
        <f>CH4Detail3412[[#This Row],[Difference (CO2-eq, kt)]]/CH4Detail3412[[#This Row],[Previous submission (CO2-eq, kt)]]</f>
        <v>3.7045273715568786E-3</v>
      </c>
      <c r="H8" s="5"/>
      <c r="I8" s="2"/>
    </row>
    <row r="9" spans="1:9">
      <c r="A9" s="3" t="s">
        <v>9</v>
      </c>
      <c r="B9" s="3" t="s">
        <v>103</v>
      </c>
      <c r="C9" s="18">
        <v>4883.9382087166259</v>
      </c>
      <c r="D9" s="18">
        <v>4878.2841880683</v>
      </c>
      <c r="E9" s="17">
        <f>CH4Detail3412[[#This Row],[Latest submission (CO2-eq, kt)]]-CH4Detail3412[[#This Row],[Previous submission (CO2-eq, kt)]]</f>
        <v>-5.6540206483259681</v>
      </c>
      <c r="F9" s="5">
        <f>CH4Detail3412[[#This Row],[Difference (CO2-eq, kt)]]/CH4Detail3412[[#This Row],[Previous submission (CO2-eq, kt)]]</f>
        <v>-1.1576765320730174E-3</v>
      </c>
      <c r="G9" s="5">
        <f>CH4Detail3412[[#This Row],[Difference (CO2-eq, kt)]]/$C$8</f>
        <v>-1.2930347319715517E-5</v>
      </c>
      <c r="H9" s="5">
        <f>CH4Detail3412[[#This Row],[Difference (CO2-eq, kt)]]/$C$7</f>
        <v>-1.4023357891301119E-5</v>
      </c>
      <c r="I9" s="2"/>
    </row>
    <row r="10" spans="1:9">
      <c r="A10" s="2" t="s">
        <v>32</v>
      </c>
      <c r="B10" s="2" t="s">
        <v>103</v>
      </c>
      <c r="C10" s="18">
        <v>4874.3552496538468</v>
      </c>
      <c r="D10" s="18">
        <v>4868.7012290055218</v>
      </c>
      <c r="E10" s="17">
        <f>CH4Detail3412[[#This Row],[Latest submission (CO2-eq, kt)]]-CH4Detail3412[[#This Row],[Previous submission (CO2-eq, kt)]]</f>
        <v>-5.6540206483250586</v>
      </c>
      <c r="F10" s="5">
        <f>CH4Detail3412[[#This Row],[Difference (CO2-eq, kt)]]/CH4Detail3412[[#This Row],[Previous submission (CO2-eq, kt)]]</f>
        <v>-1.1599525185872696E-3</v>
      </c>
      <c r="G10" s="5">
        <v>3.0286388965217429E-3</v>
      </c>
      <c r="H10" s="5">
        <f>CH4Detail3412[[#This Row],[Difference (CO2-eq, kt)]]/$C$7</f>
        <v>-1.4023357891298863E-5</v>
      </c>
      <c r="I10" s="2"/>
    </row>
    <row r="11" spans="1:9">
      <c r="A11" s="2" t="s">
        <v>27</v>
      </c>
      <c r="B11" s="2" t="s">
        <v>103</v>
      </c>
      <c r="C11" s="18">
        <v>466.38098154224122</v>
      </c>
      <c r="D11" s="18">
        <v>464.99932489365057</v>
      </c>
      <c r="E11" s="17">
        <f>CH4Detail3412[[#This Row],[Latest submission (CO2-eq, kt)]]-CH4Detail3412[[#This Row],[Previous submission (CO2-eq, kt)]]</f>
        <v>-1.3816566485906492</v>
      </c>
      <c r="F11" s="5">
        <f>CH4Detail3412[[#This Row],[Difference (CO2-eq, kt)]]/CH4Detail3412[[#This Row],[Previous submission (CO2-eq, kt)]]</f>
        <v>-2.9625064127223833E-3</v>
      </c>
      <c r="G11" s="5">
        <v>3.0286388965217429E-3</v>
      </c>
      <c r="H11" s="5">
        <f>CH4Detail3412[[#This Row],[Difference (CO2-eq, kt)]]/$C$7</f>
        <v>-3.4268473483235316E-6</v>
      </c>
      <c r="I11" s="2"/>
    </row>
    <row r="12" spans="1:9">
      <c r="A12" s="2" t="s">
        <v>24</v>
      </c>
      <c r="B12" s="2" t="s">
        <v>103</v>
      </c>
      <c r="C12" s="18">
        <v>996.24308958074539</v>
      </c>
      <c r="D12" s="18">
        <v>997.63488791234238</v>
      </c>
      <c r="E12" s="17">
        <f>CH4Detail3412[[#This Row],[Latest submission (CO2-eq, kt)]]-CH4Detail3412[[#This Row],[Previous submission (CO2-eq, kt)]]</f>
        <v>1.3917983315969877</v>
      </c>
      <c r="F12" s="5">
        <f>CH4Detail3412[[#This Row],[Difference (CO2-eq, kt)]]/CH4Detail3412[[#This Row],[Previous submission (CO2-eq, kt)]]</f>
        <v>1.3970469116957249E-3</v>
      </c>
      <c r="G12" s="5">
        <v>3.0286388965217429E-3</v>
      </c>
      <c r="H12" s="5">
        <f>CH4Detail3412[[#This Row],[Difference (CO2-eq, kt)]]/$C$7</f>
        <v>3.4520012094895886E-6</v>
      </c>
      <c r="I12" s="2"/>
    </row>
    <row r="13" spans="1:9">
      <c r="A13" s="2" t="s">
        <v>25</v>
      </c>
      <c r="B13" s="2" t="s">
        <v>103</v>
      </c>
      <c r="C13" s="18">
        <v>917.63547873199286</v>
      </c>
      <c r="D13" s="18">
        <v>912.97665747492556</v>
      </c>
      <c r="E13" s="17">
        <f>CH4Detail3412[[#This Row],[Latest submission (CO2-eq, kt)]]-CH4Detail3412[[#This Row],[Previous submission (CO2-eq, kt)]]</f>
        <v>-4.6588212570673022</v>
      </c>
      <c r="F13" s="5">
        <f>CH4Detail3412[[#This Row],[Difference (CO2-eq, kt)]]/CH4Detail3412[[#This Row],[Previous submission (CO2-eq, kt)]]</f>
        <v>-5.0769846687978492E-3</v>
      </c>
      <c r="G13" s="5">
        <v>3.0286388965217429E-3</v>
      </c>
      <c r="H13" s="5">
        <f>CH4Detail3412[[#This Row],[Difference (CO2-eq, kt)]]/$C$7</f>
        <v>-1.1555019322187942E-5</v>
      </c>
      <c r="I13" s="2"/>
    </row>
    <row r="14" spans="1:9">
      <c r="A14" s="2" t="s">
        <v>26</v>
      </c>
      <c r="B14" s="2" t="s">
        <v>103</v>
      </c>
      <c r="C14" s="18">
        <v>2454.2267946376915</v>
      </c>
      <c r="D14" s="18">
        <v>2453.2214535634266</v>
      </c>
      <c r="E14" s="17">
        <f>CH4Detail3412[[#This Row],[Latest submission (CO2-eq, kt)]]-CH4Detail3412[[#This Row],[Previous submission (CO2-eq, kt)]]</f>
        <v>-1.0053410742648339</v>
      </c>
      <c r="F14" s="5">
        <f>CH4Detail3412[[#This Row],[Difference (CO2-eq, kt)]]/CH4Detail3412[[#This Row],[Previous submission (CO2-eq, kt)]]</f>
        <v>-4.0963658145263171E-4</v>
      </c>
      <c r="G14" s="5">
        <v>3.0286388965217429E-3</v>
      </c>
      <c r="H14" s="5">
        <f>CH4Detail3412[[#This Row],[Difference (CO2-eq, kt)]]/$C$7</f>
        <v>-2.4934924302788121E-6</v>
      </c>
      <c r="I14" s="2"/>
    </row>
    <row r="15" spans="1:9">
      <c r="A15" s="2" t="s">
        <v>28</v>
      </c>
      <c r="B15" s="2" t="s">
        <v>103</v>
      </c>
      <c r="C15" s="18">
        <v>39.868905161176116</v>
      </c>
      <c r="D15" s="18">
        <v>39.868905161176116</v>
      </c>
      <c r="E15" s="17">
        <f>CH4Detail3412[[#This Row],[Latest submission (CO2-eq, kt)]]-CH4Detail3412[[#This Row],[Previous submission (CO2-eq, kt)]]</f>
        <v>0</v>
      </c>
      <c r="F15" s="5">
        <f>CH4Detail3412[[#This Row],[Difference (CO2-eq, kt)]]/CH4Detail3412[[#This Row],[Previous submission (CO2-eq, kt)]]</f>
        <v>0</v>
      </c>
      <c r="G15" s="5">
        <v>3.0286388965217429E-3</v>
      </c>
      <c r="H15" s="5">
        <f>CH4Detail3412[[#This Row],[Difference (CO2-eq, kt)]]/$C$7</f>
        <v>0</v>
      </c>
      <c r="I15" s="2"/>
    </row>
    <row r="16" spans="1:9">
      <c r="A16" s="2" t="s">
        <v>33</v>
      </c>
      <c r="B16" s="2" t="s">
        <v>103</v>
      </c>
      <c r="C16" s="18">
        <v>9.5829590627788406</v>
      </c>
      <c r="D16" s="18">
        <v>9.5829590627788406</v>
      </c>
      <c r="E16" s="17">
        <f>CH4Detail3412[[#This Row],[Latest submission (CO2-eq, kt)]]-CH4Detail3412[[#This Row],[Previous submission (CO2-eq, kt)]]</f>
        <v>0</v>
      </c>
      <c r="F16" s="5">
        <f>CH4Detail3412[[#This Row],[Difference (CO2-eq, kt)]]/CH4Detail3412[[#This Row],[Previous submission (CO2-eq, kt)]]</f>
        <v>0</v>
      </c>
      <c r="G16" s="5">
        <v>3.0286388965217429E-3</v>
      </c>
      <c r="H16" s="5">
        <f>CH4Detail3412[[#This Row],[Difference (CO2-eq, kt)]]/$C$7</f>
        <v>0</v>
      </c>
      <c r="I16" s="2"/>
    </row>
    <row r="17" spans="1:9">
      <c r="A17" s="2" t="s">
        <v>29</v>
      </c>
      <c r="B17" s="2" t="s">
        <v>103</v>
      </c>
      <c r="C17" s="18"/>
      <c r="D17" s="18"/>
      <c r="E17" s="17"/>
      <c r="F17" s="5"/>
      <c r="G17" s="5"/>
      <c r="H17" s="5"/>
      <c r="I17" s="2"/>
    </row>
    <row r="18" spans="1:9">
      <c r="A18" s="2" t="s">
        <v>30</v>
      </c>
      <c r="B18" s="2" t="s">
        <v>103</v>
      </c>
      <c r="C18" s="18">
        <v>9.5829590627788406</v>
      </c>
      <c r="D18" s="18">
        <v>9.5829590627788406</v>
      </c>
      <c r="E18" s="17">
        <f>CH4Detail3412[[#This Row],[Latest submission (CO2-eq, kt)]]-CH4Detail3412[[#This Row],[Previous submission (CO2-eq, kt)]]</f>
        <v>0</v>
      </c>
      <c r="F18" s="5">
        <f>CH4Detail3412[[#This Row],[Difference (CO2-eq, kt)]]/CH4Detail3412[[#This Row],[Previous submission (CO2-eq, kt)]]</f>
        <v>0</v>
      </c>
      <c r="G18" s="5">
        <v>3.0286388965217429E-3</v>
      </c>
      <c r="H18" s="5">
        <f>CH4Detail3412[[#This Row],[Difference (CO2-eq, kt)]]/$C$7</f>
        <v>0</v>
      </c>
      <c r="I18" s="2"/>
    </row>
    <row r="19" spans="1:9">
      <c r="A19" s="2" t="s">
        <v>62</v>
      </c>
      <c r="B19" s="2" t="s">
        <v>103</v>
      </c>
      <c r="C19" s="18"/>
      <c r="D19" s="18"/>
      <c r="E19" s="17"/>
      <c r="F19" s="5"/>
      <c r="G19" s="5"/>
      <c r="H19" s="5"/>
      <c r="I19" s="2"/>
    </row>
    <row r="20" spans="1:9">
      <c r="A20" s="3" t="s">
        <v>31</v>
      </c>
      <c r="B20" s="3" t="s">
        <v>103</v>
      </c>
      <c r="C20" s="18">
        <v>773.06973749999997</v>
      </c>
      <c r="D20" s="18">
        <v>773.06973749999997</v>
      </c>
      <c r="E20" s="17">
        <f>CH4Detail3412[[#This Row],[Latest submission (CO2-eq, kt)]]-CH4Detail3412[[#This Row],[Previous submission (CO2-eq, kt)]]</f>
        <v>0</v>
      </c>
      <c r="F20" s="5">
        <f>CH4Detail3412[[#This Row],[Difference (CO2-eq, kt)]]/CH4Detail3412[[#This Row],[Previous submission (CO2-eq, kt)]]</f>
        <v>0</v>
      </c>
      <c r="G20" s="5">
        <v>3.0286388965217429E-3</v>
      </c>
      <c r="H20" s="5">
        <f>CH4Detail3412[[#This Row],[Difference (CO2-eq, kt)]]/$C$7</f>
        <v>0</v>
      </c>
      <c r="I20" s="2"/>
    </row>
    <row r="21" spans="1:9">
      <c r="A21" s="2" t="s">
        <v>34</v>
      </c>
      <c r="B21" s="2" t="s">
        <v>103</v>
      </c>
      <c r="C21" s="18"/>
      <c r="D21" s="18"/>
      <c r="E21" s="17"/>
      <c r="F21" s="5"/>
      <c r="G21" s="5"/>
      <c r="H21" s="5"/>
      <c r="I21" s="2"/>
    </row>
    <row r="22" spans="1:9">
      <c r="A22" s="2" t="s">
        <v>35</v>
      </c>
      <c r="B22" s="2" t="s">
        <v>103</v>
      </c>
      <c r="C22" s="18">
        <v>221.59280000000001</v>
      </c>
      <c r="D22" s="18">
        <v>221.59280000000001</v>
      </c>
      <c r="E22" s="17">
        <f>CH4Detail3412[[#This Row],[Latest submission (CO2-eq, kt)]]-CH4Detail3412[[#This Row],[Previous submission (CO2-eq, kt)]]</f>
        <v>0</v>
      </c>
      <c r="F22" s="5">
        <f>CH4Detail3412[[#This Row],[Difference (CO2-eq, kt)]]/CH4Detail3412[[#This Row],[Previous submission (CO2-eq, kt)]]</f>
        <v>0</v>
      </c>
      <c r="G22" s="5">
        <v>3.0286388965217429E-3</v>
      </c>
      <c r="H22" s="5">
        <f>CH4Detail3412[[#This Row],[Difference (CO2-eq, kt)]]/$C$7</f>
        <v>0</v>
      </c>
      <c r="I22" s="2"/>
    </row>
    <row r="23" spans="1:9">
      <c r="A23" s="2" t="s">
        <v>36</v>
      </c>
      <c r="B23" s="2" t="s">
        <v>103</v>
      </c>
      <c r="C23" s="18"/>
      <c r="D23" s="18"/>
      <c r="E23" s="17"/>
      <c r="F23" s="5"/>
      <c r="G23" s="5"/>
      <c r="H23" s="5"/>
      <c r="I23" s="2"/>
    </row>
    <row r="24" spans="1:9">
      <c r="A24" s="2" t="s">
        <v>37</v>
      </c>
      <c r="B24" s="2" t="s">
        <v>103</v>
      </c>
      <c r="C24" s="18"/>
      <c r="D24" s="18"/>
      <c r="E24" s="17"/>
      <c r="F24" s="5"/>
      <c r="G24" s="5"/>
      <c r="H24" s="5"/>
      <c r="I24" s="2"/>
    </row>
    <row r="25" spans="1:9">
      <c r="A25" s="2" t="s">
        <v>38</v>
      </c>
      <c r="B25" s="2" t="s">
        <v>103</v>
      </c>
      <c r="C25" s="18">
        <v>551.47693749999996</v>
      </c>
      <c r="D25" s="18">
        <v>551.47693749999996</v>
      </c>
      <c r="E25" s="17">
        <f>CH4Detail3412[[#This Row],[Latest submission (CO2-eq, kt)]]-CH4Detail3412[[#This Row],[Previous submission (CO2-eq, kt)]]</f>
        <v>0</v>
      </c>
      <c r="F25" s="5">
        <f>CH4Detail3412[[#This Row],[Difference (CO2-eq, kt)]]/CH4Detail3412[[#This Row],[Previous submission (CO2-eq, kt)]]</f>
        <v>0</v>
      </c>
      <c r="G25" s="5">
        <v>3.0286388965217429E-3</v>
      </c>
      <c r="H25" s="5">
        <f>CH4Detail3412[[#This Row],[Difference (CO2-eq, kt)]]/$C$7</f>
        <v>0</v>
      </c>
      <c r="I25" s="2"/>
    </row>
    <row r="26" spans="1:9">
      <c r="A26" s="2" t="s">
        <v>39</v>
      </c>
      <c r="B26" s="2" t="s">
        <v>103</v>
      </c>
      <c r="C26" s="18"/>
      <c r="D26" s="18"/>
      <c r="E26" s="17"/>
      <c r="F26" s="5"/>
      <c r="G26" s="5"/>
      <c r="H26" s="5"/>
      <c r="I26" s="2"/>
    </row>
    <row r="27" spans="1:9">
      <c r="A27" s="3" t="s">
        <v>10</v>
      </c>
      <c r="B27" s="3" t="s">
        <v>103</v>
      </c>
      <c r="C27" s="18">
        <v>11653.611082474614</v>
      </c>
      <c r="D27" s="18">
        <v>11653.907922399138</v>
      </c>
      <c r="E27" s="17">
        <f>CH4Detail3412[[#This Row],[Latest submission (CO2-eq, kt)]]-CH4Detail3412[[#This Row],[Previous submission (CO2-eq, kt)]]</f>
        <v>0.29683992452373786</v>
      </c>
      <c r="F27" s="5">
        <f>CH4Detail3412[[#This Row],[Difference (CO2-eq, kt)]]/CH4Detail3412[[#This Row],[Previous submission (CO2-eq, kt)]]</f>
        <v>2.5471926463218189E-5</v>
      </c>
      <c r="G27" s="5">
        <v>3.0286388965217429E-3</v>
      </c>
      <c r="H27" s="5">
        <f>CH4Detail3412[[#This Row],[Difference (CO2-eq, kt)]]/$C$7</f>
        <v>7.3623581464204064E-7</v>
      </c>
      <c r="I27" s="2"/>
    </row>
    <row r="28" spans="1:9">
      <c r="A28" s="2" t="s">
        <v>40</v>
      </c>
      <c r="B28" s="2" t="s">
        <v>103</v>
      </c>
      <c r="C28" s="18"/>
      <c r="D28" s="18"/>
      <c r="E28" s="17"/>
      <c r="F28" s="5"/>
      <c r="G28" s="5"/>
      <c r="H28" s="5"/>
      <c r="I28" s="2"/>
    </row>
    <row r="29" spans="1:9">
      <c r="A29" s="2" t="s">
        <v>41</v>
      </c>
      <c r="B29" s="2" t="s">
        <v>103</v>
      </c>
      <c r="C29" s="18">
        <v>2198.1371305496068</v>
      </c>
      <c r="D29" s="18">
        <v>2197.4460677201359</v>
      </c>
      <c r="E29" s="17">
        <f>CH4Detail3412[[#This Row],[Latest submission (CO2-eq, kt)]]-CH4Detail3412[[#This Row],[Previous submission (CO2-eq, kt)]]</f>
        <v>-0.69106282947086584</v>
      </c>
      <c r="F29" s="5">
        <f>CH4Detail3412[[#This Row],[Difference (CO2-eq, kt)]]/CH4Detail3412[[#This Row],[Previous submission (CO2-eq, kt)]]</f>
        <v>-3.1438567679263819E-4</v>
      </c>
      <c r="G29" s="5">
        <v>3.0286388965217429E-3</v>
      </c>
      <c r="H29" s="5">
        <f>CH4Detail3412[[#This Row],[Difference (CO2-eq, kt)]]/$C$7</f>
        <v>-1.7140053045109493E-6</v>
      </c>
      <c r="I29" s="2"/>
    </row>
    <row r="30" spans="1:9">
      <c r="A30" s="2" t="s">
        <v>42</v>
      </c>
      <c r="B30" s="2" t="s">
        <v>103</v>
      </c>
      <c r="C30" s="18"/>
      <c r="D30" s="18"/>
      <c r="E30" s="17"/>
      <c r="F30" s="5"/>
      <c r="G30" s="5"/>
      <c r="H30" s="5"/>
      <c r="I30" s="2"/>
    </row>
    <row r="31" spans="1:9">
      <c r="A31" s="2" t="s">
        <v>43</v>
      </c>
      <c r="B31" s="2" t="s">
        <v>103</v>
      </c>
      <c r="C31" s="18">
        <v>9451.6523636988295</v>
      </c>
      <c r="D31" s="18">
        <v>9452.624366957778</v>
      </c>
      <c r="E31" s="17">
        <f>CH4Detail3412[[#This Row],[Latest submission (CO2-eq, kt)]]-CH4Detail3412[[#This Row],[Previous submission (CO2-eq, kt)]]</f>
        <v>0.97200325894846173</v>
      </c>
      <c r="F31" s="5">
        <f>CH4Detail3412[[#This Row],[Difference (CO2-eq, kt)]]/CH4Detail3412[[#This Row],[Previous submission (CO2-eq, kt)]]</f>
        <v>1.028395058922878E-4</v>
      </c>
      <c r="G31" s="5">
        <v>3.0286388965217429E-3</v>
      </c>
      <c r="H31" s="5">
        <f>CH4Detail3412[[#This Row],[Difference (CO2-eq, kt)]]/$C$7</f>
        <v>2.4108064719892885E-6</v>
      </c>
      <c r="I31" s="2"/>
    </row>
    <row r="32" spans="1:9">
      <c r="A32" s="2" t="s">
        <v>44</v>
      </c>
      <c r="B32" s="2" t="s">
        <v>103</v>
      </c>
      <c r="C32" s="18"/>
      <c r="D32" s="18"/>
      <c r="E32" s="17"/>
      <c r="F32" s="5"/>
      <c r="G32" s="5"/>
      <c r="H32" s="5"/>
      <c r="I32" s="2"/>
    </row>
    <row r="33" spans="1:9">
      <c r="A33" s="2" t="s">
        <v>45</v>
      </c>
      <c r="B33" s="2" t="s">
        <v>103</v>
      </c>
      <c r="C33" s="18">
        <v>3.8215882261763001</v>
      </c>
      <c r="D33" s="18">
        <v>3.8374877212248397</v>
      </c>
      <c r="E33" s="17">
        <f>CH4Detail3412[[#This Row],[Latest submission (CO2-eq, kt)]]-CH4Detail3412[[#This Row],[Previous submission (CO2-eq, kt)]]</f>
        <v>1.5899495048539602E-2</v>
      </c>
      <c r="F33" s="5">
        <f>CH4Detail3412[[#This Row],[Difference (CO2-eq, kt)]]/CH4Detail3412[[#This Row],[Previous submission (CO2-eq, kt)]]</f>
        <v>4.1604417084066337E-3</v>
      </c>
      <c r="G33" s="5">
        <v>3.0286388965217429E-3</v>
      </c>
      <c r="H33" s="5">
        <f>CH4Detail3412[[#This Row],[Difference (CO2-eq, kt)]]/$C$7</f>
        <v>3.9434647169648343E-8</v>
      </c>
      <c r="I33" s="2"/>
    </row>
    <row r="34" spans="1:9">
      <c r="A34" s="2" t="s">
        <v>46</v>
      </c>
      <c r="B34" s="2" t="s">
        <v>103</v>
      </c>
      <c r="C34" s="18"/>
      <c r="D34" s="18"/>
      <c r="E34" s="17"/>
      <c r="F34" s="5"/>
      <c r="G34" s="5"/>
      <c r="H34" s="5"/>
      <c r="I34" s="2"/>
    </row>
    <row r="35" spans="1:9">
      <c r="A35" s="2" t="s">
        <v>47</v>
      </c>
      <c r="B35" s="2" t="s">
        <v>103</v>
      </c>
      <c r="C35" s="18"/>
      <c r="D35" s="18"/>
      <c r="E35" s="17"/>
      <c r="F35" s="5"/>
      <c r="G35" s="5"/>
      <c r="H35" s="5"/>
      <c r="I35" s="2"/>
    </row>
    <row r="36" spans="1:9">
      <c r="A36" s="2" t="s">
        <v>48</v>
      </c>
      <c r="B36" s="2" t="s">
        <v>103</v>
      </c>
      <c r="C36" s="18"/>
      <c r="D36" s="18"/>
      <c r="E36" s="17"/>
      <c r="F36" s="5"/>
      <c r="G36" s="5"/>
      <c r="H36" s="5"/>
      <c r="I36" s="2"/>
    </row>
    <row r="37" spans="1:9">
      <c r="A37" s="2" t="s">
        <v>49</v>
      </c>
      <c r="B37" s="2" t="s">
        <v>103</v>
      </c>
      <c r="C37" s="18"/>
      <c r="D37" s="18"/>
      <c r="E37" s="17"/>
      <c r="F37" s="5"/>
      <c r="G37" s="5"/>
      <c r="H37" s="5"/>
      <c r="I37" s="2"/>
    </row>
    <row r="38" spans="1:9">
      <c r="A38" s="3" t="s">
        <v>11</v>
      </c>
      <c r="B38" s="3" t="s">
        <v>103</v>
      </c>
      <c r="C38" s="18">
        <v>37.423265497514976</v>
      </c>
      <c r="D38" s="18">
        <v>718.19164726333736</v>
      </c>
      <c r="E38" s="17">
        <f>CH4Detail3412[[#This Row],[Latest submission (CO2-eq, kt)]]-CH4Detail3412[[#This Row],[Previous submission (CO2-eq, kt)]]</f>
        <v>680.76838176582237</v>
      </c>
      <c r="F38" s="5">
        <f>CH4Detail3412[[#This Row],[Difference (CO2-eq, kt)]]/CH4Detail3412[[#This Row],[Previous submission (CO2-eq, kt)]]</f>
        <v>18.191047005532628</v>
      </c>
      <c r="G38" s="5">
        <v>3.0286388965217429E-3</v>
      </c>
      <c r="H38" s="5">
        <f>CH4Detail3412[[#This Row],[Difference (CO2-eq, kt)]]/$C$7</f>
        <v>1.688472549425619E-3</v>
      </c>
      <c r="I38" s="2"/>
    </row>
    <row r="39" spans="1:9">
      <c r="A39" s="2" t="s">
        <v>50</v>
      </c>
      <c r="B39" s="2" t="s">
        <v>103</v>
      </c>
      <c r="C39" s="18">
        <v>0.48663562424303997</v>
      </c>
      <c r="D39" s="18">
        <v>0.47614386714619999</v>
      </c>
      <c r="E39" s="17">
        <f>CH4Detail3412[[#This Row],[Latest submission (CO2-eq, kt)]]-CH4Detail3412[[#This Row],[Previous submission (CO2-eq, kt)]]</f>
        <v>-1.0491757096839971E-2</v>
      </c>
      <c r="F39" s="5">
        <f>CH4Detail3412[[#This Row],[Difference (CO2-eq, kt)]]/CH4Detail3412[[#This Row],[Previous submission (CO2-eq, kt)]]</f>
        <v>-2.155978020137729E-2</v>
      </c>
      <c r="G39" s="5">
        <v>3.0286388965217429E-3</v>
      </c>
      <c r="H39" s="5">
        <f>CH4Detail3412[[#This Row],[Difference (CO2-eq, kt)]]/$C$7</f>
        <v>-2.6022130768331597E-8</v>
      </c>
      <c r="I39" s="2"/>
    </row>
    <row r="40" spans="1:9">
      <c r="A40" s="2" t="s">
        <v>51</v>
      </c>
      <c r="B40" s="2" t="s">
        <v>103</v>
      </c>
      <c r="C40" s="18">
        <v>14.07555112240658</v>
      </c>
      <c r="D40" s="18">
        <v>14.07555112240658</v>
      </c>
      <c r="E40" s="17">
        <f>CH4Detail3412[[#This Row],[Latest submission (CO2-eq, kt)]]-CH4Detail3412[[#This Row],[Previous submission (CO2-eq, kt)]]</f>
        <v>0</v>
      </c>
      <c r="F40" s="5">
        <f>CH4Detail3412[[#This Row],[Difference (CO2-eq, kt)]]/CH4Detail3412[[#This Row],[Previous submission (CO2-eq, kt)]]</f>
        <v>0</v>
      </c>
      <c r="G40" s="5">
        <v>3.0286388965217429E-3</v>
      </c>
      <c r="H40" s="5">
        <f>CH4Detail3412[[#This Row],[Difference (CO2-eq, kt)]]/$C$7</f>
        <v>0</v>
      </c>
      <c r="I40" s="2"/>
    </row>
    <row r="41" spans="1:9">
      <c r="A41" s="2" t="s">
        <v>52</v>
      </c>
      <c r="B41" s="2" t="s">
        <v>103</v>
      </c>
      <c r="C41" s="18">
        <v>22.86107875086536</v>
      </c>
      <c r="D41" s="18">
        <v>22.959866356463937</v>
      </c>
      <c r="E41" s="17">
        <f>CH4Detail3412[[#This Row],[Latest submission (CO2-eq, kt)]]-CH4Detail3412[[#This Row],[Previous submission (CO2-eq, kt)]]</f>
        <v>9.8787605598577244E-2</v>
      </c>
      <c r="F41" s="5">
        <f>CH4Detail3412[[#This Row],[Difference (CO2-eq, kt)]]/CH4Detail3412[[#This Row],[Previous submission (CO2-eq, kt)]]</f>
        <v>4.3212136520389636E-3</v>
      </c>
      <c r="G41" s="5">
        <v>3.0286388965217429E-3</v>
      </c>
      <c r="H41" s="5">
        <f>CH4Detail3412[[#This Row],[Difference (CO2-eq, kt)]]/$C$7</f>
        <v>2.4501749015432369E-7</v>
      </c>
      <c r="I41" s="2"/>
    </row>
    <row r="42" spans="1:9">
      <c r="A42" s="2" t="s">
        <v>53</v>
      </c>
      <c r="B42" s="2" t="s">
        <v>103</v>
      </c>
      <c r="C42" s="18"/>
      <c r="D42" s="18"/>
      <c r="E42" s="17"/>
      <c r="F42" s="5"/>
      <c r="G42" s="5"/>
      <c r="H42" s="5"/>
      <c r="I42" s="2"/>
    </row>
    <row r="43" spans="1:9">
      <c r="A43" s="2" t="s">
        <v>54</v>
      </c>
      <c r="B43" s="2" t="s">
        <v>103</v>
      </c>
      <c r="C43" s="18" t="s">
        <v>104</v>
      </c>
      <c r="D43" s="18">
        <v>680.68008591732075</v>
      </c>
      <c r="E43" s="17" t="e">
        <f>CH4Detail3412[[#This Row],[Latest submission (CO2-eq, kt)]]-CH4Detail3412[[#This Row],[Previous submission (CO2-eq, kt)]]</f>
        <v>#VALUE!</v>
      </c>
      <c r="F43" s="5" t="e">
        <f>CH4Detail3412[[#This Row],[Difference (CO2-eq, kt)]]/CH4Detail3412[[#This Row],[Previous submission (CO2-eq, kt)]]</f>
        <v>#VALUE!</v>
      </c>
      <c r="G43" s="5">
        <v>3.0286388965217429E-3</v>
      </c>
      <c r="H43" s="5" t="e">
        <f>CH4Detail3412[[#This Row],[Difference (CO2-eq, kt)]]/$C$7</f>
        <v>#VALUE!</v>
      </c>
      <c r="I43" s="2" t="s">
        <v>113</v>
      </c>
    </row>
    <row r="44" spans="1:9">
      <c r="A44" s="2" t="s">
        <v>55</v>
      </c>
      <c r="B44" s="2" t="s">
        <v>103</v>
      </c>
      <c r="C44" s="18"/>
      <c r="D44" s="18"/>
      <c r="E44" s="17"/>
      <c r="F44" s="5"/>
      <c r="G44" s="5"/>
      <c r="H44" s="5"/>
      <c r="I44" s="2"/>
    </row>
    <row r="45" spans="1:9">
      <c r="A45" s="2" t="s">
        <v>56</v>
      </c>
      <c r="B45" s="2" t="s">
        <v>103</v>
      </c>
      <c r="C45" s="18"/>
      <c r="D45" s="18"/>
      <c r="E45" s="17"/>
      <c r="F45" s="5"/>
      <c r="G45" s="5"/>
      <c r="H45" s="5"/>
      <c r="I45" s="2"/>
    </row>
    <row r="46" spans="1:9">
      <c r="A46" s="2" t="s">
        <v>39</v>
      </c>
      <c r="B46" s="2" t="s">
        <v>103</v>
      </c>
      <c r="C46" s="18"/>
      <c r="D46" s="18"/>
      <c r="E46" s="17"/>
      <c r="F46" s="5"/>
      <c r="G46" s="5"/>
      <c r="H46" s="5"/>
      <c r="I46" s="2"/>
    </row>
    <row r="47" spans="1:9">
      <c r="A47" s="3" t="s">
        <v>12</v>
      </c>
      <c r="B47" s="3" t="s">
        <v>103</v>
      </c>
      <c r="C47" s="18">
        <v>1794.2119057679797</v>
      </c>
      <c r="D47" s="18">
        <v>1794.4703541568774</v>
      </c>
      <c r="E47" s="17">
        <f>CH4Detail3412[[#This Row],[Latest submission (CO2-eq, kt)]]-CH4Detail3412[[#This Row],[Previous submission (CO2-eq, kt)]]</f>
        <v>0.25844838889770472</v>
      </c>
      <c r="F47" s="5">
        <f>CH4Detail3412[[#This Row],[Difference (CO2-eq, kt)]]/CH4Detail3412[[#This Row],[Previous submission (CO2-eq, kt)]]</f>
        <v>1.4404563255145751E-4</v>
      </c>
      <c r="G47" s="5">
        <v>3.0286388965217429E-3</v>
      </c>
      <c r="H47" s="5">
        <f>CH4Detail3412[[#This Row],[Difference (CO2-eq, kt)]]/$C$7</f>
        <v>6.4101539052846726E-7</v>
      </c>
      <c r="I47" s="2"/>
    </row>
    <row r="48" spans="1:9">
      <c r="A48" s="2" t="s">
        <v>57</v>
      </c>
      <c r="B48" s="2" t="s">
        <v>103</v>
      </c>
      <c r="C48" s="18"/>
      <c r="D48" s="18"/>
      <c r="E48" s="17"/>
      <c r="F48" s="5"/>
      <c r="G48" s="5"/>
      <c r="H48" s="5"/>
      <c r="I48" s="2"/>
    </row>
    <row r="49" spans="1:9">
      <c r="A49" s="2" t="s">
        <v>58</v>
      </c>
      <c r="B49" s="2" t="s">
        <v>103</v>
      </c>
      <c r="C49" s="18">
        <v>441.54572983999998</v>
      </c>
      <c r="D49" s="18">
        <v>446.01655232000002</v>
      </c>
      <c r="E49" s="17">
        <f>CH4Detail3412[[#This Row],[Latest submission (CO2-eq, kt)]]-CH4Detail3412[[#This Row],[Previous submission (CO2-eq, kt)]]</f>
        <v>4.470822480000038</v>
      </c>
      <c r="F49" s="5">
        <f>CH4Detail3412[[#This Row],[Difference (CO2-eq, kt)]]/CH4Detail3412[[#This Row],[Previous submission (CO2-eq, kt)]]</f>
        <v>1.0125389462197043E-2</v>
      </c>
      <c r="G49" s="5">
        <v>3.0286388965217429E-3</v>
      </c>
      <c r="H49" s="5">
        <f>CH4Detail3412[[#This Row],[Difference (CO2-eq, kt)]]/$C$7</f>
        <v>1.1088736247200985E-5</v>
      </c>
      <c r="I49" s="2"/>
    </row>
    <row r="50" spans="1:9">
      <c r="A50" s="2" t="s">
        <v>59</v>
      </c>
      <c r="B50" s="2" t="s">
        <v>103</v>
      </c>
      <c r="C50" s="18">
        <v>22.67039348794162</v>
      </c>
      <c r="D50" s="18">
        <v>23.249888528824322</v>
      </c>
      <c r="E50" s="17">
        <f>CH4Detail3412[[#This Row],[Latest submission (CO2-eq, kt)]]-CH4Detail3412[[#This Row],[Previous submission (CO2-eq, kt)]]</f>
        <v>0.57949504088270132</v>
      </c>
      <c r="F50" s="5">
        <f>CH4Detail3412[[#This Row],[Difference (CO2-eq, kt)]]/CH4Detail3412[[#This Row],[Previous submission (CO2-eq, kt)]]</f>
        <v>2.5561754858420726E-2</v>
      </c>
      <c r="G50" s="5">
        <v>3.0286388965217429E-3</v>
      </c>
      <c r="H50" s="5">
        <f>CH4Detail3412[[#This Row],[Difference (CO2-eq, kt)]]/$C$7</f>
        <v>1.4372898261237095E-6</v>
      </c>
      <c r="I50" s="2"/>
    </row>
    <row r="51" spans="1:9">
      <c r="A51" s="2" t="s">
        <v>60</v>
      </c>
      <c r="B51" s="2" t="s">
        <v>103</v>
      </c>
      <c r="C51" s="18">
        <v>1329.9957824400383</v>
      </c>
      <c r="D51" s="18">
        <v>1325.203913308053</v>
      </c>
      <c r="E51" s="17">
        <f>CH4Detail3412[[#This Row],[Latest submission (CO2-eq, kt)]]-CH4Detail3412[[#This Row],[Previous submission (CO2-eq, kt)]]</f>
        <v>-4.7918691319853224</v>
      </c>
      <c r="F51" s="5">
        <f>CH4Detail3412[[#This Row],[Difference (CO2-eq, kt)]]/CH4Detail3412[[#This Row],[Previous submission (CO2-eq, kt)]]</f>
        <v>-3.6029205470065914E-3</v>
      </c>
      <c r="G51" s="5">
        <v>3.0286388965217429E-3</v>
      </c>
      <c r="H51" s="5">
        <f>CH4Detail3412[[#This Row],[Difference (CO2-eq, kt)]]/$C$7</f>
        <v>-1.1885010682796941E-5</v>
      </c>
      <c r="I51" s="2"/>
    </row>
    <row r="52" spans="1:9">
      <c r="A52" s="2" t="s">
        <v>61</v>
      </c>
      <c r="B52" s="2" t="s">
        <v>103</v>
      </c>
      <c r="C52" s="18"/>
      <c r="D52" s="18"/>
      <c r="E52" s="17"/>
      <c r="F52" s="5"/>
      <c r="G52" s="5"/>
      <c r="H52" s="5"/>
      <c r="I52" s="2"/>
    </row>
    <row r="53" spans="1:9">
      <c r="A53" s="3" t="s">
        <v>13</v>
      </c>
      <c r="B53" s="3" t="s">
        <v>103</v>
      </c>
      <c r="C53" s="18"/>
      <c r="D53" s="18"/>
      <c r="E53" s="17"/>
      <c r="F53" s="5"/>
      <c r="G53" s="5"/>
      <c r="H53" s="5"/>
      <c r="I53" s="2"/>
    </row>
    <row r="54" spans="1:9">
      <c r="A54" s="3" t="s">
        <v>14</v>
      </c>
      <c r="B54" s="3" t="s">
        <v>103</v>
      </c>
      <c r="C54" s="18"/>
      <c r="D54" s="18"/>
      <c r="E54" s="17"/>
      <c r="F54" s="5"/>
      <c r="G54" s="5"/>
      <c r="H54" s="5"/>
      <c r="I54" s="2"/>
    </row>
    <row r="55" spans="1:9">
      <c r="A55" s="3" t="s">
        <v>15</v>
      </c>
      <c r="B55" s="3" t="s">
        <v>103</v>
      </c>
      <c r="C55" s="18">
        <v>103.56149392194524</v>
      </c>
      <c r="D55" s="18">
        <v>103.56149392194524</v>
      </c>
      <c r="E55" s="17">
        <f>CH4Detail3412[[#This Row],[Latest submission (CO2-eq, kt)]]-CH4Detail3412[[#This Row],[Previous submission (CO2-eq, kt)]]</f>
        <v>0</v>
      </c>
      <c r="F55" s="5">
        <f>CH4Detail3412[[#This Row],[Difference (CO2-eq, kt)]]/CH4Detail3412[[#This Row],[Previous submission (CO2-eq, kt)]]</f>
        <v>0</v>
      </c>
      <c r="G55" s="5"/>
      <c r="H55" s="5"/>
      <c r="I55" s="2"/>
    </row>
    <row r="56" spans="1:9">
      <c r="A56" s="2" t="s">
        <v>63</v>
      </c>
      <c r="B56" s="2" t="s">
        <v>103</v>
      </c>
      <c r="C56" s="18">
        <v>65.98902129450002</v>
      </c>
      <c r="D56" s="18">
        <v>65.98902129450002</v>
      </c>
      <c r="E56" s="17">
        <f>CH4Detail3412[[#This Row],[Latest submission (CO2-eq, kt)]]-CH4Detail3412[[#This Row],[Previous submission (CO2-eq, kt)]]</f>
        <v>0</v>
      </c>
      <c r="F56" s="5">
        <f>CH4Detail3412[[#This Row],[Difference (CO2-eq, kt)]]/CH4Detail3412[[#This Row],[Previous submission (CO2-eq, kt)]]</f>
        <v>0</v>
      </c>
      <c r="G56" s="5"/>
      <c r="H56" s="5"/>
      <c r="I56" s="2"/>
    </row>
    <row r="57" spans="1:9">
      <c r="A57" s="2" t="s">
        <v>64</v>
      </c>
      <c r="B57" s="2" t="s">
        <v>103</v>
      </c>
      <c r="C57" s="18">
        <v>37.572472627445215</v>
      </c>
      <c r="D57" s="18">
        <v>37.572472627445215</v>
      </c>
      <c r="E57" s="17">
        <f>CH4Detail3412[[#This Row],[Latest submission (CO2-eq, kt)]]-CH4Detail3412[[#This Row],[Previous submission (CO2-eq, kt)]]</f>
        <v>0</v>
      </c>
      <c r="F57" s="5">
        <f>CH4Detail3412[[#This Row],[Difference (CO2-eq, kt)]]/CH4Detail3412[[#This Row],[Previous submission (CO2-eq, kt)]]</f>
        <v>0</v>
      </c>
      <c r="G57" s="5"/>
      <c r="H57" s="5"/>
      <c r="I57" s="2"/>
    </row>
    <row r="58" spans="1:9">
      <c r="A58" s="3" t="s">
        <v>20</v>
      </c>
      <c r="B58" s="3" t="s">
        <v>103</v>
      </c>
      <c r="C58" s="18">
        <v>1205.4589009174999</v>
      </c>
      <c r="D58" s="18">
        <v>1196.778723824576</v>
      </c>
      <c r="E58" s="17">
        <f>CH4Detail3412[[#This Row],[Latest submission (CO2-eq, kt)]]-CH4Detail3412[[#This Row],[Previous submission (CO2-eq, kt)]]</f>
        <v>-8.680177092923941</v>
      </c>
      <c r="F58" s="5">
        <f>CH4Detail3412[[#This Row],[Difference (CO2-eq, kt)]]/CH4Detail3412[[#This Row],[Previous submission (CO2-eq, kt)]]</f>
        <v>-7.2007242107692574E-3</v>
      </c>
      <c r="G58" s="5"/>
      <c r="H58" s="5"/>
      <c r="I58" s="2"/>
    </row>
    <row r="60" spans="1:9" ht="36" customHeight="1">
      <c r="A60" s="13" t="s">
        <v>22</v>
      </c>
      <c r="B60" s="13"/>
      <c r="C60" s="13"/>
      <c r="D60" s="13"/>
      <c r="E60" s="13"/>
      <c r="F60" s="13"/>
      <c r="G60" s="13"/>
      <c r="H60" s="13"/>
      <c r="I60" s="13"/>
    </row>
    <row r="61" spans="1:9" ht="33.75" customHeight="1">
      <c r="A61" s="13" t="s">
        <v>65</v>
      </c>
      <c r="B61" s="13"/>
      <c r="C61" s="13"/>
      <c r="D61" s="13"/>
      <c r="E61" s="13"/>
      <c r="F61" s="13"/>
      <c r="G61" s="13"/>
      <c r="H61" s="13"/>
      <c r="I61" s="13"/>
    </row>
    <row r="62" spans="1:9" ht="33" customHeight="1">
      <c r="A62" s="13" t="s">
        <v>66</v>
      </c>
      <c r="B62" s="13"/>
      <c r="C62" s="13"/>
      <c r="D62" s="13"/>
      <c r="E62" s="13"/>
      <c r="F62" s="13"/>
      <c r="G62" s="13"/>
      <c r="H62" s="13"/>
      <c r="I62" s="13"/>
    </row>
    <row r="63" spans="1:9" ht="19.5" customHeight="1">
      <c r="A63" s="13" t="s">
        <v>23</v>
      </c>
      <c r="B63" s="13"/>
      <c r="C63" s="13"/>
      <c r="D63" s="13"/>
      <c r="E63" s="13"/>
      <c r="F63" s="13"/>
      <c r="G63" s="13"/>
      <c r="H63" s="13"/>
      <c r="I63" s="13"/>
    </row>
    <row r="67" spans="1:9">
      <c r="A67" s="8" t="s">
        <v>68</v>
      </c>
      <c r="B67" s="9" t="s">
        <v>99</v>
      </c>
    </row>
    <row r="68" spans="1:9">
      <c r="A68" s="6" t="s">
        <v>96</v>
      </c>
      <c r="B68" s="7" t="s">
        <v>101</v>
      </c>
    </row>
    <row r="69" spans="1:9">
      <c r="A69" s="6" t="s">
        <v>95</v>
      </c>
      <c r="B69" s="12" t="s">
        <v>103</v>
      </c>
      <c r="C69" s="10" t="s">
        <v>72</v>
      </c>
    </row>
    <row r="70" spans="1:9" ht="81" customHeight="1">
      <c r="A70" s="4" t="s">
        <v>0</v>
      </c>
      <c r="B70" s="4" t="s">
        <v>70</v>
      </c>
      <c r="C70" s="4" t="s">
        <v>2</v>
      </c>
      <c r="D70" s="4" t="s">
        <v>3</v>
      </c>
      <c r="E70" s="4" t="s">
        <v>4</v>
      </c>
      <c r="F70" s="4" t="s">
        <v>5</v>
      </c>
      <c r="G70" s="4" t="s">
        <v>6</v>
      </c>
      <c r="H70" s="4" t="s">
        <v>7</v>
      </c>
      <c r="I70" s="4" t="s">
        <v>1</v>
      </c>
    </row>
    <row r="71" spans="1:9">
      <c r="A71" s="3" t="s">
        <v>8</v>
      </c>
      <c r="B71" s="3" t="s">
        <v>105</v>
      </c>
      <c r="C71" s="18">
        <v>515618.75725028286</v>
      </c>
      <c r="D71" s="18">
        <v>515850.78480407206</v>
      </c>
      <c r="E71" s="17">
        <f>CH4Detail34513[[#This Row],[Latest submission (CO2-eq, kt)]]-CH4Detail34513[[#This Row],[Previous submission (CO2-eq, kt)]]</f>
        <v>232.02755378920119</v>
      </c>
      <c r="F71" s="5">
        <f>CH4Detail34513[[#This Row],[Difference (CO2-eq, kt)]]/CH4Detail34513[[#This Row],[Previous submission (CO2-eq, kt)]]</f>
        <v>4.4999827978828619E-4</v>
      </c>
      <c r="G71" s="5"/>
      <c r="H71" s="5">
        <f>CH4Detail34513[[#This Row],[Difference (CO2-eq, kt)]]/CH4Detail34513[[#This Row],[Previous submission (CO2-eq, kt)]]</f>
        <v>4.4999827978828619E-4</v>
      </c>
      <c r="I71" s="2"/>
    </row>
    <row r="72" spans="1:9">
      <c r="A72" s="3" t="s">
        <v>106</v>
      </c>
      <c r="B72" s="3" t="s">
        <v>105</v>
      </c>
      <c r="C72" s="18">
        <v>521058.31294848252</v>
      </c>
      <c r="D72" s="18">
        <v>521920.60052839044</v>
      </c>
      <c r="E72" s="17">
        <f>CH4Detail34513[[#This Row],[Latest submission (CO2-eq, kt)]]-CH4Detail34513[[#This Row],[Previous submission (CO2-eq, kt)]]</f>
        <v>862.28757990791928</v>
      </c>
      <c r="F72" s="5">
        <f>CH4Detail34513[[#This Row],[Difference (CO2-eq, kt)]]/CH4Detail34513[[#This Row],[Previous submission (CO2-eq, kt)]]</f>
        <v>1.6548773111948688E-3</v>
      </c>
      <c r="G72" s="5">
        <f>CH4Detail34513[[#This Row],[Difference (CO2-eq, kt)]]/CH4Detail34513[[#This Row],[Previous submission (CO2-eq, kt)]]</f>
        <v>1.6548773111948688E-3</v>
      </c>
      <c r="H72" s="5"/>
      <c r="I72" s="2"/>
    </row>
    <row r="73" spans="1:9">
      <c r="A73" s="3" t="s">
        <v>9</v>
      </c>
      <c r="B73" s="3" t="s">
        <v>103</v>
      </c>
      <c r="C73" s="18">
        <v>4449.3749117550815</v>
      </c>
      <c r="D73" s="18">
        <v>4743.7684882737894</v>
      </c>
      <c r="E73" s="17">
        <f>CH4Detail34513[[#This Row],[Latest submission (CO2-eq, kt)]]-CH4Detail34513[[#This Row],[Previous submission (CO2-eq, kt)]]</f>
        <v>294.39357651870796</v>
      </c>
      <c r="F73" s="5">
        <f>CH4Detail34513[[#This Row],[Difference (CO2-eq, kt)]]/CH4Detail34513[[#This Row],[Previous submission (CO2-eq, kt)]]</f>
        <v>6.6165154062637246E-2</v>
      </c>
      <c r="G73" s="5">
        <f>CH4Detail34513[[#This Row],[Difference (CO2-eq, kt)]]/C$72</f>
        <v>5.6499161265241137E-4</v>
      </c>
      <c r="H73" s="5">
        <f>CH4Detail34513[[#This Row],[Difference (CO2-eq, kt)]]/C$71</f>
        <v>5.7095203069931853E-4</v>
      </c>
      <c r="I73" s="2"/>
    </row>
    <row r="74" spans="1:9">
      <c r="A74" s="2" t="s">
        <v>32</v>
      </c>
      <c r="B74" s="2" t="s">
        <v>103</v>
      </c>
      <c r="C74" s="18">
        <v>4437.5463366161111</v>
      </c>
      <c r="D74" s="18">
        <v>4731.9399131348191</v>
      </c>
      <c r="E74" s="17">
        <f>CH4Detail34513[[#This Row],[Latest submission (CO2-eq, kt)]]-CH4Detail34513[[#This Row],[Previous submission (CO2-eq, kt)]]</f>
        <v>294.39357651870796</v>
      </c>
      <c r="F74" s="5">
        <f>CH4Detail34513[[#This Row],[Difference (CO2-eq, kt)]]/CH4Detail34513[[#This Row],[Previous submission (CO2-eq, kt)]]</f>
        <v>6.6341521684976992E-2</v>
      </c>
      <c r="G74" s="5">
        <f>CH4Detail34513[[#This Row],[Difference (CO2-eq, kt)]]/C$72</f>
        <v>5.6499161265241137E-4</v>
      </c>
      <c r="H74" s="5">
        <f>CH4Detail34513[[#This Row],[Difference (CO2-eq, kt)]]/C$71</f>
        <v>5.7095203069931853E-4</v>
      </c>
      <c r="I74" s="2"/>
    </row>
    <row r="75" spans="1:9">
      <c r="A75" s="2" t="s">
        <v>27</v>
      </c>
      <c r="B75" s="2" t="s">
        <v>103</v>
      </c>
      <c r="C75" s="18">
        <v>488.57524507141187</v>
      </c>
      <c r="D75" s="18">
        <v>488.57524507141187</v>
      </c>
      <c r="E75" s="17">
        <f>CH4Detail34513[[#This Row],[Latest submission (CO2-eq, kt)]]-CH4Detail34513[[#This Row],[Previous submission (CO2-eq, kt)]]</f>
        <v>0</v>
      </c>
      <c r="F75" s="5">
        <f>CH4Detail34513[[#This Row],[Difference (CO2-eq, kt)]]/CH4Detail34513[[#This Row],[Previous submission (CO2-eq, kt)]]</f>
        <v>0</v>
      </c>
      <c r="G75" s="5">
        <f>CH4Detail34513[[#This Row],[Difference (CO2-eq, kt)]]/C$72</f>
        <v>0</v>
      </c>
      <c r="H75" s="5">
        <f>CH4Detail34513[[#This Row],[Difference (CO2-eq, kt)]]/C$71</f>
        <v>0</v>
      </c>
      <c r="I75" s="2"/>
    </row>
    <row r="76" spans="1:9">
      <c r="A76" s="2" t="s">
        <v>24</v>
      </c>
      <c r="B76" s="2" t="s">
        <v>103</v>
      </c>
      <c r="C76" s="18">
        <v>1469.4158222629826</v>
      </c>
      <c r="D76" s="18">
        <v>1469.4158222629826</v>
      </c>
      <c r="E76" s="17">
        <f>CH4Detail34513[[#This Row],[Latest submission (CO2-eq, kt)]]-CH4Detail34513[[#This Row],[Previous submission (CO2-eq, kt)]]</f>
        <v>0</v>
      </c>
      <c r="F76" s="5">
        <f>CH4Detail34513[[#This Row],[Difference (CO2-eq, kt)]]/CH4Detail34513[[#This Row],[Previous submission (CO2-eq, kt)]]</f>
        <v>0</v>
      </c>
      <c r="G76" s="5">
        <f>CH4Detail34513[[#This Row],[Difference (CO2-eq, kt)]]/C$72</f>
        <v>0</v>
      </c>
      <c r="H76" s="5">
        <f>CH4Detail34513[[#This Row],[Difference (CO2-eq, kt)]]/C$71</f>
        <v>0</v>
      </c>
      <c r="I76" s="2"/>
    </row>
    <row r="77" spans="1:9">
      <c r="A77" s="2" t="s">
        <v>25</v>
      </c>
      <c r="B77" s="2" t="s">
        <v>103</v>
      </c>
      <c r="C77" s="18">
        <v>954.82692540806715</v>
      </c>
      <c r="D77" s="18">
        <v>954.82692540806715</v>
      </c>
      <c r="E77" s="17">
        <f>CH4Detail34513[[#This Row],[Latest submission (CO2-eq, kt)]]-CH4Detail34513[[#This Row],[Previous submission (CO2-eq, kt)]]</f>
        <v>0</v>
      </c>
      <c r="F77" s="5">
        <f>CH4Detail34513[[#This Row],[Difference (CO2-eq, kt)]]/CH4Detail34513[[#This Row],[Previous submission (CO2-eq, kt)]]</f>
        <v>0</v>
      </c>
      <c r="G77" s="5">
        <f>CH4Detail34513[[#This Row],[Difference (CO2-eq, kt)]]/C$72</f>
        <v>0</v>
      </c>
      <c r="H77" s="5">
        <f>CH4Detail34513[[#This Row],[Difference (CO2-eq, kt)]]/C$71</f>
        <v>0</v>
      </c>
      <c r="I77" s="2"/>
    </row>
    <row r="78" spans="1:9">
      <c r="A78" s="2" t="s">
        <v>26</v>
      </c>
      <c r="B78" s="2" t="s">
        <v>103</v>
      </c>
      <c r="C78" s="18">
        <v>1457.6721850901215</v>
      </c>
      <c r="D78" s="18">
        <v>1752.0657616088297</v>
      </c>
      <c r="E78" s="17">
        <f>CH4Detail34513[[#This Row],[Latest submission (CO2-eq, kt)]]-CH4Detail34513[[#This Row],[Previous submission (CO2-eq, kt)]]</f>
        <v>294.39357651870819</v>
      </c>
      <c r="F78" s="5">
        <f>CH4Detail34513[[#This Row],[Difference (CO2-eq, kt)]]/CH4Detail34513[[#This Row],[Previous submission (CO2-eq, kt)]]</f>
        <v>0.20196144203746819</v>
      </c>
      <c r="G78" s="5">
        <f>CH4Detail34513[[#This Row],[Difference (CO2-eq, kt)]]/C$72</f>
        <v>5.6499161265241181E-4</v>
      </c>
      <c r="H78" s="5">
        <f>CH4Detail34513[[#This Row],[Difference (CO2-eq, kt)]]/C$71</f>
        <v>5.7095203069931896E-4</v>
      </c>
      <c r="I78" s="2" t="s">
        <v>112</v>
      </c>
    </row>
    <row r="79" spans="1:9">
      <c r="A79" s="2" t="s">
        <v>28</v>
      </c>
      <c r="B79" s="2" t="s">
        <v>103</v>
      </c>
      <c r="C79" s="18">
        <v>67.05615878352836</v>
      </c>
      <c r="D79" s="18">
        <v>67.05615878352836</v>
      </c>
      <c r="E79" s="17">
        <f>CH4Detail34513[[#This Row],[Latest submission (CO2-eq, kt)]]-CH4Detail34513[[#This Row],[Previous submission (CO2-eq, kt)]]</f>
        <v>0</v>
      </c>
      <c r="F79" s="5">
        <f>CH4Detail34513[[#This Row],[Difference (CO2-eq, kt)]]/CH4Detail34513[[#This Row],[Previous submission (CO2-eq, kt)]]</f>
        <v>0</v>
      </c>
      <c r="G79" s="5">
        <f>CH4Detail34513[[#This Row],[Difference (CO2-eq, kt)]]/C$72</f>
        <v>0</v>
      </c>
      <c r="H79" s="5">
        <f>CH4Detail34513[[#This Row],[Difference (CO2-eq, kt)]]/C$71</f>
        <v>0</v>
      </c>
      <c r="I79" s="2"/>
    </row>
    <row r="80" spans="1:9">
      <c r="A80" s="2" t="s">
        <v>33</v>
      </c>
      <c r="B80" s="2" t="s">
        <v>103</v>
      </c>
      <c r="C80" s="18">
        <v>11.828575138970342</v>
      </c>
      <c r="D80" s="18">
        <v>11.828575138970342</v>
      </c>
      <c r="E80" s="17">
        <f>CH4Detail34513[[#This Row],[Latest submission (CO2-eq, kt)]]-CH4Detail34513[[#This Row],[Previous submission (CO2-eq, kt)]]</f>
        <v>0</v>
      </c>
      <c r="F80" s="5">
        <f>CH4Detail34513[[#This Row],[Difference (CO2-eq, kt)]]/CH4Detail34513[[#This Row],[Previous submission (CO2-eq, kt)]]</f>
        <v>0</v>
      </c>
      <c r="G80" s="5">
        <f>CH4Detail34513[[#This Row],[Difference (CO2-eq, kt)]]/C$72</f>
        <v>0</v>
      </c>
      <c r="H80" s="5">
        <f>CH4Detail34513[[#This Row],[Difference (CO2-eq, kt)]]/C$71</f>
        <v>0</v>
      </c>
      <c r="I80" s="2"/>
    </row>
    <row r="81" spans="1:9">
      <c r="A81" s="2" t="s">
        <v>29</v>
      </c>
      <c r="B81" s="2" t="s">
        <v>103</v>
      </c>
      <c r="C81" s="18">
        <v>0</v>
      </c>
      <c r="D81" s="18">
        <v>0</v>
      </c>
      <c r="E81" s="17"/>
      <c r="F81" s="5"/>
      <c r="G81" s="5"/>
      <c r="H81" s="5"/>
      <c r="I81" s="2"/>
    </row>
    <row r="82" spans="1:9">
      <c r="A82" s="2" t="s">
        <v>30</v>
      </c>
      <c r="B82" s="2" t="s">
        <v>103</v>
      </c>
      <c r="C82" s="18">
        <v>11.828575138970342</v>
      </c>
      <c r="D82" s="18">
        <v>11.828575138970342</v>
      </c>
      <c r="E82" s="17">
        <f>CH4Detail34513[[#This Row],[Latest submission (CO2-eq, kt)]]-CH4Detail34513[[#This Row],[Previous submission (CO2-eq, kt)]]</f>
        <v>0</v>
      </c>
      <c r="F82" s="5">
        <f>CH4Detail34513[[#This Row],[Difference (CO2-eq, kt)]]/CH4Detail34513[[#This Row],[Previous submission (CO2-eq, kt)]]</f>
        <v>0</v>
      </c>
      <c r="G82" s="5">
        <f>CH4Detail34513[[#This Row],[Difference (CO2-eq, kt)]]/C$72</f>
        <v>0</v>
      </c>
      <c r="H82" s="5">
        <f>CH4Detail34513[[#This Row],[Difference (CO2-eq, kt)]]/C$71</f>
        <v>0</v>
      </c>
      <c r="I82" s="2"/>
    </row>
    <row r="83" spans="1:9">
      <c r="A83" s="2" t="s">
        <v>62</v>
      </c>
      <c r="B83" s="2" t="s">
        <v>103</v>
      </c>
      <c r="C83" s="18">
        <v>0</v>
      </c>
      <c r="D83" s="18">
        <v>0</v>
      </c>
      <c r="E83" s="17"/>
      <c r="F83" s="5"/>
      <c r="G83" s="5"/>
      <c r="H83" s="5"/>
      <c r="I83" s="2"/>
    </row>
    <row r="84" spans="1:9">
      <c r="A84" s="3" t="s">
        <v>31</v>
      </c>
      <c r="B84" s="3" t="s">
        <v>103</v>
      </c>
      <c r="C84" s="18">
        <v>7198.7548688008565</v>
      </c>
      <c r="D84" s="18">
        <v>7198.7548688008565</v>
      </c>
      <c r="E84" s="17">
        <f>CH4Detail34513[[#This Row],[Latest submission (CO2-eq, kt)]]-CH4Detail34513[[#This Row],[Previous submission (CO2-eq, kt)]]</f>
        <v>0</v>
      </c>
      <c r="F84" s="5">
        <f>CH4Detail34513[[#This Row],[Difference (CO2-eq, kt)]]/CH4Detail34513[[#This Row],[Previous submission (CO2-eq, kt)]]</f>
        <v>0</v>
      </c>
      <c r="G84" s="5">
        <f>CH4Detail34513[[#This Row],[Difference (CO2-eq, kt)]]/C$72</f>
        <v>0</v>
      </c>
      <c r="H84" s="5">
        <f>CH4Detail34513[[#This Row],[Difference (CO2-eq, kt)]]/C$71</f>
        <v>0</v>
      </c>
      <c r="I84" s="2"/>
    </row>
    <row r="85" spans="1:9">
      <c r="A85" s="2" t="s">
        <v>34</v>
      </c>
      <c r="B85" s="2" t="s">
        <v>103</v>
      </c>
      <c r="C85" s="18">
        <v>0</v>
      </c>
      <c r="D85" s="18">
        <v>0</v>
      </c>
      <c r="E85" s="17"/>
      <c r="F85" s="5"/>
      <c r="G85" s="5"/>
      <c r="H85" s="5"/>
      <c r="I85" s="2"/>
    </row>
    <row r="86" spans="1:9">
      <c r="A86" s="2" t="s">
        <v>35</v>
      </c>
      <c r="B86" s="2" t="s">
        <v>103</v>
      </c>
      <c r="C86" s="18">
        <v>6417.9698130762863</v>
      </c>
      <c r="D86" s="18">
        <v>6417.9698130762863</v>
      </c>
      <c r="E86" s="17">
        <f>CH4Detail34513[[#This Row],[Latest submission (CO2-eq, kt)]]-CH4Detail34513[[#This Row],[Previous submission (CO2-eq, kt)]]</f>
        <v>0</v>
      </c>
      <c r="F86" s="5">
        <f>CH4Detail34513[[#This Row],[Difference (CO2-eq, kt)]]/CH4Detail34513[[#This Row],[Previous submission (CO2-eq, kt)]]</f>
        <v>0</v>
      </c>
      <c r="G86" s="5">
        <f>CH4Detail34513[[#This Row],[Difference (CO2-eq, kt)]]/C$72</f>
        <v>0</v>
      </c>
      <c r="H86" s="5">
        <f>CH4Detail34513[[#This Row],[Difference (CO2-eq, kt)]]/C$71</f>
        <v>0</v>
      </c>
      <c r="I86" s="2"/>
    </row>
    <row r="87" spans="1:9">
      <c r="A87" s="2" t="s">
        <v>36</v>
      </c>
      <c r="B87" s="2" t="s">
        <v>103</v>
      </c>
      <c r="C87" s="18">
        <v>0</v>
      </c>
      <c r="D87" s="18">
        <v>0</v>
      </c>
      <c r="E87" s="17"/>
      <c r="F87" s="5"/>
      <c r="G87" s="5"/>
      <c r="H87" s="5"/>
      <c r="I87" s="2"/>
    </row>
    <row r="88" spans="1:9">
      <c r="A88" s="2" t="s">
        <v>37</v>
      </c>
      <c r="B88" s="2" t="s">
        <v>103</v>
      </c>
      <c r="C88" s="18">
        <v>0</v>
      </c>
      <c r="D88" s="18">
        <v>0</v>
      </c>
      <c r="E88" s="17"/>
      <c r="F88" s="5"/>
      <c r="G88" s="5"/>
      <c r="H88" s="5"/>
      <c r="I88" s="2"/>
    </row>
    <row r="89" spans="1:9">
      <c r="A89" s="2" t="s">
        <v>38</v>
      </c>
      <c r="B89" s="2" t="s">
        <v>103</v>
      </c>
      <c r="C89" s="18">
        <v>780.7850557245697</v>
      </c>
      <c r="D89" s="18">
        <v>780.7850557245697</v>
      </c>
      <c r="E89" s="17">
        <f>CH4Detail34513[[#This Row],[Latest submission (CO2-eq, kt)]]-CH4Detail34513[[#This Row],[Previous submission (CO2-eq, kt)]]</f>
        <v>0</v>
      </c>
      <c r="F89" s="5">
        <f>CH4Detail34513[[#This Row],[Difference (CO2-eq, kt)]]/CH4Detail34513[[#This Row],[Previous submission (CO2-eq, kt)]]</f>
        <v>0</v>
      </c>
      <c r="G89" s="5">
        <f>CH4Detail34513[[#This Row],[Difference (CO2-eq, kt)]]/C$72</f>
        <v>0</v>
      </c>
      <c r="H89" s="5">
        <f>CH4Detail34513[[#This Row],[Difference (CO2-eq, kt)]]/C$71</f>
        <v>0</v>
      </c>
      <c r="I89" s="2"/>
    </row>
    <row r="90" spans="1:9">
      <c r="A90" s="2" t="s">
        <v>39</v>
      </c>
      <c r="B90" s="2" t="s">
        <v>103</v>
      </c>
      <c r="C90" s="18">
        <v>0</v>
      </c>
      <c r="D90" s="18">
        <v>0</v>
      </c>
      <c r="E90" s="17"/>
      <c r="F90" s="5"/>
      <c r="G90" s="5"/>
      <c r="H90" s="5"/>
      <c r="I90" s="2"/>
    </row>
    <row r="91" spans="1:9">
      <c r="A91" s="3" t="s">
        <v>10</v>
      </c>
      <c r="B91" s="3" t="s">
        <v>103</v>
      </c>
      <c r="C91" s="18">
        <v>14162.227885387605</v>
      </c>
      <c r="D91" s="18">
        <v>14165.18733871332</v>
      </c>
      <c r="E91" s="17">
        <f>CH4Detail34513[[#This Row],[Latest submission (CO2-eq, kt)]]-CH4Detail34513[[#This Row],[Previous submission (CO2-eq, kt)]]</f>
        <v>2.9594533257150033</v>
      </c>
      <c r="F91" s="5">
        <f>CH4Detail34513[[#This Row],[Difference (CO2-eq, kt)]]/CH4Detail34513[[#This Row],[Previous submission (CO2-eq, kt)]]</f>
        <v>2.0896806276987867E-4</v>
      </c>
      <c r="G91" s="5">
        <f>CH4Detail34513[[#This Row],[Difference (CO2-eq, kt)]]/C$72</f>
        <v>5.6796969785752309E-6</v>
      </c>
      <c r="H91" s="5">
        <f>CH4Detail34513[[#This Row],[Difference (CO2-eq, kt)]]/C$71</f>
        <v>5.7396153342002564E-6</v>
      </c>
      <c r="I91" s="2"/>
    </row>
    <row r="92" spans="1:9">
      <c r="A92" s="2" t="s">
        <v>40</v>
      </c>
      <c r="B92" s="2" t="s">
        <v>103</v>
      </c>
      <c r="C92" s="18">
        <v>0</v>
      </c>
      <c r="D92" s="18">
        <v>0</v>
      </c>
      <c r="E92" s="17"/>
      <c r="F92" s="5"/>
      <c r="G92" s="5"/>
      <c r="H92" s="5"/>
      <c r="I92" s="2"/>
    </row>
    <row r="93" spans="1:9">
      <c r="A93" s="2" t="s">
        <v>41</v>
      </c>
      <c r="B93" s="2" t="s">
        <v>103</v>
      </c>
      <c r="C93" s="18">
        <v>2863.6168710163688</v>
      </c>
      <c r="D93" s="18">
        <v>2863.6168710163688</v>
      </c>
      <c r="E93" s="17">
        <f>CH4Detail34513[[#This Row],[Latest submission (CO2-eq, kt)]]-CH4Detail34513[[#This Row],[Previous submission (CO2-eq, kt)]]</f>
        <v>0</v>
      </c>
      <c r="F93" s="5">
        <f>CH4Detail34513[[#This Row],[Difference (CO2-eq, kt)]]/CH4Detail34513[[#This Row],[Previous submission (CO2-eq, kt)]]</f>
        <v>0</v>
      </c>
      <c r="G93" s="5">
        <f>CH4Detail34513[[#This Row],[Difference (CO2-eq, kt)]]/C$72</f>
        <v>0</v>
      </c>
      <c r="H93" s="5">
        <f>CH4Detail34513[[#This Row],[Difference (CO2-eq, kt)]]/C$71</f>
        <v>0</v>
      </c>
      <c r="I93" s="2"/>
    </row>
    <row r="94" spans="1:9">
      <c r="A94" s="2" t="s">
        <v>42</v>
      </c>
      <c r="B94" s="2" t="s">
        <v>103</v>
      </c>
      <c r="C94" s="18">
        <v>0</v>
      </c>
      <c r="D94" s="18">
        <v>0</v>
      </c>
      <c r="E94" s="17"/>
      <c r="F94" s="5"/>
      <c r="G94" s="5"/>
      <c r="H94" s="5"/>
      <c r="I94" s="2"/>
    </row>
    <row r="95" spans="1:9">
      <c r="A95" s="2" t="s">
        <v>43</v>
      </c>
      <c r="B95" s="2" t="s">
        <v>103</v>
      </c>
      <c r="C95" s="18">
        <v>11294.914655863628</v>
      </c>
      <c r="D95" s="18">
        <v>11297.874109189341</v>
      </c>
      <c r="E95" s="17">
        <f>CH4Detail34513[[#This Row],[Latest submission (CO2-eq, kt)]]-CH4Detail34513[[#This Row],[Previous submission (CO2-eq, kt)]]</f>
        <v>2.9594533257131843</v>
      </c>
      <c r="F95" s="5">
        <f>CH4Detail34513[[#This Row],[Difference (CO2-eq, kt)]]/CH4Detail34513[[#This Row],[Previous submission (CO2-eq, kt)]]</f>
        <v>2.620164397768882E-4</v>
      </c>
      <c r="G95" s="5">
        <f>CH4Detail34513[[#This Row],[Difference (CO2-eq, kt)]]/C$72</f>
        <v>5.6796969785717403E-6</v>
      </c>
      <c r="H95" s="5">
        <f>CH4Detail34513[[#This Row],[Difference (CO2-eq, kt)]]/C$71</f>
        <v>5.7396153341967293E-6</v>
      </c>
      <c r="I95" s="2"/>
    </row>
    <row r="96" spans="1:9">
      <c r="A96" s="2" t="s">
        <v>44</v>
      </c>
      <c r="B96" s="2" t="s">
        <v>103</v>
      </c>
      <c r="C96" s="18">
        <v>0</v>
      </c>
      <c r="D96" s="18">
        <v>0</v>
      </c>
      <c r="E96" s="17"/>
      <c r="F96" s="5"/>
      <c r="G96" s="5"/>
      <c r="H96" s="5"/>
      <c r="I96" s="2"/>
    </row>
    <row r="97" spans="1:9">
      <c r="A97" s="2" t="s">
        <v>45</v>
      </c>
      <c r="B97" s="2" t="s">
        <v>103</v>
      </c>
      <c r="C97" s="18">
        <v>3.6963585076101402</v>
      </c>
      <c r="D97" s="18">
        <v>3.6963585076101402</v>
      </c>
      <c r="E97" s="17">
        <f>CH4Detail34513[[#This Row],[Latest submission (CO2-eq, kt)]]-CH4Detail34513[[#This Row],[Previous submission (CO2-eq, kt)]]</f>
        <v>0</v>
      </c>
      <c r="F97" s="5">
        <f>CH4Detail34513[[#This Row],[Difference (CO2-eq, kt)]]/CH4Detail34513[[#This Row],[Previous submission (CO2-eq, kt)]]</f>
        <v>0</v>
      </c>
      <c r="G97" s="5">
        <f>CH4Detail34513[[#This Row],[Difference (CO2-eq, kt)]]/C$72</f>
        <v>0</v>
      </c>
      <c r="H97" s="5">
        <f>CH4Detail34513[[#This Row],[Difference (CO2-eq, kt)]]/C$71</f>
        <v>0</v>
      </c>
      <c r="I97" s="2"/>
    </row>
    <row r="98" spans="1:9">
      <c r="A98" s="2" t="s">
        <v>46</v>
      </c>
      <c r="B98" s="2" t="s">
        <v>103</v>
      </c>
      <c r="C98" s="18">
        <v>0</v>
      </c>
      <c r="D98" s="18">
        <v>0</v>
      </c>
      <c r="E98" s="17"/>
      <c r="F98" s="5"/>
      <c r="G98" s="5"/>
      <c r="H98" s="5"/>
      <c r="I98" s="2"/>
    </row>
    <row r="99" spans="1:9">
      <c r="A99" s="2" t="s">
        <v>47</v>
      </c>
      <c r="B99" s="2" t="s">
        <v>103</v>
      </c>
      <c r="C99" s="18">
        <v>0</v>
      </c>
      <c r="D99" s="18">
        <v>0</v>
      </c>
      <c r="E99" s="17"/>
      <c r="F99" s="5"/>
      <c r="G99" s="5"/>
      <c r="H99" s="5"/>
      <c r="I99" s="2"/>
    </row>
    <row r="100" spans="1:9">
      <c r="A100" s="2" t="s">
        <v>48</v>
      </c>
      <c r="B100" s="2" t="s">
        <v>103</v>
      </c>
      <c r="C100" s="18">
        <v>0</v>
      </c>
      <c r="D100" s="18">
        <v>0</v>
      </c>
      <c r="E100" s="17"/>
      <c r="F100" s="5"/>
      <c r="G100" s="5"/>
      <c r="H100" s="5"/>
      <c r="I100" s="2"/>
    </row>
    <row r="101" spans="1:9">
      <c r="A101" s="2" t="s">
        <v>49</v>
      </c>
      <c r="B101" s="2" t="s">
        <v>103</v>
      </c>
      <c r="C101" s="18">
        <v>0</v>
      </c>
      <c r="D101" s="18">
        <v>0</v>
      </c>
      <c r="E101" s="17"/>
      <c r="F101" s="5"/>
      <c r="G101" s="5"/>
      <c r="H101" s="5"/>
      <c r="I101" s="2"/>
    </row>
    <row r="102" spans="1:9">
      <c r="A102" s="3" t="s">
        <v>11</v>
      </c>
      <c r="B102" s="3" t="s">
        <v>103</v>
      </c>
      <c r="C102" s="18">
        <v>305.60846638145455</v>
      </c>
      <c r="D102" s="18">
        <v>811.61847985581721</v>
      </c>
      <c r="E102" s="17">
        <f>CH4Detail34513[[#This Row],[Latest submission (CO2-eq, kt)]]-CH4Detail34513[[#This Row],[Previous submission (CO2-eq, kt)]]</f>
        <v>506.01001347436267</v>
      </c>
      <c r="F102" s="5">
        <f>CH4Detail34513[[#This Row],[Difference (CO2-eq, kt)]]/CH4Detail34513[[#This Row],[Previous submission (CO2-eq, kt)]]</f>
        <v>1.6557460579078682</v>
      </c>
      <c r="G102" s="5">
        <f>CH4Detail34513[[#This Row],[Difference (CO2-eq, kt)]]/C$72</f>
        <v>9.7111974015160244E-4</v>
      </c>
      <c r="H102" s="5">
        <f>CH4Detail34513[[#This Row],[Difference (CO2-eq, kt)]]/C$71</f>
        <v>9.8136463493461289E-4</v>
      </c>
      <c r="I102" s="2"/>
    </row>
    <row r="103" spans="1:9">
      <c r="A103" s="2" t="s">
        <v>50</v>
      </c>
      <c r="B103" s="2" t="s">
        <v>103</v>
      </c>
      <c r="C103" s="18">
        <v>3.7046641599092598</v>
      </c>
      <c r="D103" s="18">
        <v>3.6885891271859199</v>
      </c>
      <c r="E103" s="17">
        <f>CH4Detail34513[[#This Row],[Latest submission (CO2-eq, kt)]]-CH4Detail34513[[#This Row],[Previous submission (CO2-eq, kt)]]</f>
        <v>-1.6075032723339877E-2</v>
      </c>
      <c r="F103" s="5">
        <f>CH4Detail34513[[#This Row],[Difference (CO2-eq, kt)]]/CH4Detail34513[[#This Row],[Previous submission (CO2-eq, kt)]]</f>
        <v>-4.3391335973983697E-3</v>
      </c>
      <c r="G103" s="5">
        <f>CH4Detail34513[[#This Row],[Difference (CO2-eq, kt)]]/C$72</f>
        <v>-3.0850736518101054E-8</v>
      </c>
      <c r="H103" s="5">
        <f>CH4Detail34513[[#This Row],[Difference (CO2-eq, kt)]]/C$71</f>
        <v>-3.117619849414634E-8</v>
      </c>
      <c r="I103" s="2"/>
    </row>
    <row r="104" spans="1:9">
      <c r="A104" s="2" t="s">
        <v>51</v>
      </c>
      <c r="B104" s="2" t="s">
        <v>103</v>
      </c>
      <c r="C104" s="18">
        <v>47.50065330371558</v>
      </c>
      <c r="D104" s="18">
        <v>47.50065330371558</v>
      </c>
      <c r="E104" s="17">
        <f>CH4Detail34513[[#This Row],[Latest submission (CO2-eq, kt)]]-CH4Detail34513[[#This Row],[Previous submission (CO2-eq, kt)]]</f>
        <v>0</v>
      </c>
      <c r="F104" s="5">
        <f>CH4Detail34513[[#This Row],[Difference (CO2-eq, kt)]]/CH4Detail34513[[#This Row],[Previous submission (CO2-eq, kt)]]</f>
        <v>0</v>
      </c>
      <c r="G104" s="5">
        <f>CH4Detail34513[[#This Row],[Difference (CO2-eq, kt)]]/C$72</f>
        <v>0</v>
      </c>
      <c r="H104" s="5">
        <f>CH4Detail34513[[#This Row],[Difference (CO2-eq, kt)]]/C$71</f>
        <v>0</v>
      </c>
      <c r="I104" s="2"/>
    </row>
    <row r="105" spans="1:9">
      <c r="A105" s="2" t="s">
        <v>52</v>
      </c>
      <c r="B105" s="2" t="s">
        <v>103</v>
      </c>
      <c r="C105" s="18">
        <v>254.4031489178297</v>
      </c>
      <c r="D105" s="18">
        <v>255.00465797670819</v>
      </c>
      <c r="E105" s="17">
        <f>CH4Detail34513[[#This Row],[Latest submission (CO2-eq, kt)]]-CH4Detail34513[[#This Row],[Previous submission (CO2-eq, kt)]]</f>
        <v>0.60150905887849149</v>
      </c>
      <c r="F105" s="5">
        <f>CH4Detail34513[[#This Row],[Difference (CO2-eq, kt)]]/CH4Detail34513[[#This Row],[Previous submission (CO2-eq, kt)]]</f>
        <v>2.3643931352153756E-3</v>
      </c>
      <c r="G105" s="5">
        <f>CH4Detail34513[[#This Row],[Difference (CO2-eq, kt)]]/C$72</f>
        <v>1.1543987379738114E-6</v>
      </c>
      <c r="H105" s="5">
        <f>CH4Detail34513[[#This Row],[Difference (CO2-eq, kt)]]/C$71</f>
        <v>1.166577147205134E-6</v>
      </c>
      <c r="I105" s="2"/>
    </row>
    <row r="106" spans="1:9">
      <c r="A106" s="2" t="s">
        <v>53</v>
      </c>
      <c r="B106" s="2" t="s">
        <v>103</v>
      </c>
      <c r="C106" s="18">
        <v>0</v>
      </c>
      <c r="D106" s="18">
        <v>0</v>
      </c>
      <c r="E106" s="17"/>
      <c r="F106" s="5"/>
      <c r="G106" s="5"/>
      <c r="H106" s="5"/>
      <c r="I106" s="2"/>
    </row>
    <row r="107" spans="1:9">
      <c r="A107" s="2" t="s">
        <v>54</v>
      </c>
      <c r="B107" s="2" t="s">
        <v>103</v>
      </c>
      <c r="C107" s="18" t="s">
        <v>104</v>
      </c>
      <c r="D107" s="18">
        <v>505.42457944820751</v>
      </c>
      <c r="E107" s="17" t="e">
        <f>CH4Detail34513[[#This Row],[Latest submission (CO2-eq, kt)]]-CH4Detail34513[[#This Row],[Previous submission (CO2-eq, kt)]]</f>
        <v>#VALUE!</v>
      </c>
      <c r="F107" s="5" t="e">
        <f>CH4Detail34513[[#This Row],[Difference (CO2-eq, kt)]]/CH4Detail34513[[#This Row],[Previous submission (CO2-eq, kt)]]</f>
        <v>#VALUE!</v>
      </c>
      <c r="G107" s="5" t="e">
        <f>CH4Detail34513[[#This Row],[Difference (CO2-eq, kt)]]/C$72</f>
        <v>#VALUE!</v>
      </c>
      <c r="H107" s="5" t="e">
        <f>CH4Detail34513[[#This Row],[Difference (CO2-eq, kt)]]/C$71</f>
        <v>#VALUE!</v>
      </c>
      <c r="I107" s="2" t="s">
        <v>113</v>
      </c>
    </row>
    <row r="108" spans="1:9">
      <c r="A108" s="2" t="s">
        <v>55</v>
      </c>
      <c r="B108" s="2" t="s">
        <v>103</v>
      </c>
      <c r="C108" s="18">
        <v>0</v>
      </c>
      <c r="D108" s="18">
        <v>0</v>
      </c>
      <c r="E108" s="17"/>
      <c r="F108" s="5"/>
      <c r="G108" s="5"/>
      <c r="H108" s="5"/>
      <c r="I108" s="2"/>
    </row>
    <row r="109" spans="1:9">
      <c r="A109" s="2" t="s">
        <v>56</v>
      </c>
      <c r="B109" s="2" t="s">
        <v>103</v>
      </c>
      <c r="C109" s="18">
        <v>0</v>
      </c>
      <c r="D109" s="18">
        <v>0</v>
      </c>
      <c r="E109" s="17"/>
      <c r="F109" s="5"/>
      <c r="G109" s="5"/>
      <c r="H109" s="5"/>
      <c r="I109" s="2"/>
    </row>
    <row r="110" spans="1:9">
      <c r="A110" s="2" t="s">
        <v>39</v>
      </c>
      <c r="B110" s="2" t="s">
        <v>103</v>
      </c>
      <c r="C110" s="18">
        <v>0</v>
      </c>
      <c r="D110" s="18">
        <v>0</v>
      </c>
      <c r="E110" s="17"/>
      <c r="F110" s="5"/>
      <c r="G110" s="5"/>
      <c r="H110" s="5"/>
      <c r="I110" s="2"/>
    </row>
    <row r="111" spans="1:9">
      <c r="A111" s="3" t="s">
        <v>12</v>
      </c>
      <c r="B111" s="3" t="s">
        <v>103</v>
      </c>
      <c r="C111" s="18">
        <v>1319.4043178966101</v>
      </c>
      <c r="D111" s="18">
        <v>1319.4043178966101</v>
      </c>
      <c r="E111" s="17">
        <f>CH4Detail34513[[#This Row],[Latest submission (CO2-eq, kt)]]-CH4Detail34513[[#This Row],[Previous submission (CO2-eq, kt)]]</f>
        <v>0</v>
      </c>
      <c r="F111" s="5">
        <f>CH4Detail34513[[#This Row],[Difference (CO2-eq, kt)]]/CH4Detail34513[[#This Row],[Previous submission (CO2-eq, kt)]]</f>
        <v>0</v>
      </c>
      <c r="G111" s="5">
        <f>CH4Detail34513[[#This Row],[Difference (CO2-eq, kt)]]/C$72</f>
        <v>0</v>
      </c>
      <c r="H111" s="5">
        <f>CH4Detail34513[[#This Row],[Difference (CO2-eq, kt)]]/C$71</f>
        <v>0</v>
      </c>
      <c r="I111" s="2"/>
    </row>
    <row r="112" spans="1:9">
      <c r="A112" s="2" t="s">
        <v>57</v>
      </c>
      <c r="B112" s="2" t="s">
        <v>103</v>
      </c>
      <c r="C112" s="18">
        <v>0</v>
      </c>
      <c r="D112" s="18">
        <v>0</v>
      </c>
      <c r="E112" s="17"/>
      <c r="F112" s="5"/>
      <c r="G112" s="5"/>
      <c r="H112" s="5"/>
      <c r="I112" s="2"/>
    </row>
    <row r="113" spans="1:9">
      <c r="A113" s="2" t="s">
        <v>58</v>
      </c>
      <c r="B113" s="2" t="s">
        <v>103</v>
      </c>
      <c r="C113" s="18">
        <v>16.9191969824894</v>
      </c>
      <c r="D113" s="18">
        <v>16.9191969824894</v>
      </c>
      <c r="E113" s="17">
        <f>CH4Detail34513[[#This Row],[Latest submission (CO2-eq, kt)]]-CH4Detail34513[[#This Row],[Previous submission (CO2-eq, kt)]]</f>
        <v>0</v>
      </c>
      <c r="F113" s="5">
        <f>CH4Detail34513[[#This Row],[Difference (CO2-eq, kt)]]/CH4Detail34513[[#This Row],[Previous submission (CO2-eq, kt)]]</f>
        <v>0</v>
      </c>
      <c r="G113" s="5">
        <f>CH4Detail34513[[#This Row],[Difference (CO2-eq, kt)]]/C$72</f>
        <v>0</v>
      </c>
      <c r="H113" s="5">
        <f>CH4Detail34513[[#This Row],[Difference (CO2-eq, kt)]]/C$71</f>
        <v>0</v>
      </c>
      <c r="I113" s="2"/>
    </row>
    <row r="114" spans="1:9">
      <c r="A114" s="2" t="s">
        <v>59</v>
      </c>
      <c r="B114" s="2" t="s">
        <v>103</v>
      </c>
      <c r="C114" s="18">
        <v>36.65225872956178</v>
      </c>
      <c r="D114" s="18">
        <v>36.65225872956178</v>
      </c>
      <c r="E114" s="17">
        <f>CH4Detail34513[[#This Row],[Latest submission (CO2-eq, kt)]]-CH4Detail34513[[#This Row],[Previous submission (CO2-eq, kt)]]</f>
        <v>0</v>
      </c>
      <c r="F114" s="5">
        <f>CH4Detail34513[[#This Row],[Difference (CO2-eq, kt)]]/CH4Detail34513[[#This Row],[Previous submission (CO2-eq, kt)]]</f>
        <v>0</v>
      </c>
      <c r="G114" s="5">
        <f>CH4Detail34513[[#This Row],[Difference (CO2-eq, kt)]]/C$72</f>
        <v>0</v>
      </c>
      <c r="H114" s="5">
        <f>CH4Detail34513[[#This Row],[Difference (CO2-eq, kt)]]/C$71</f>
        <v>0</v>
      </c>
      <c r="I114" s="2"/>
    </row>
    <row r="115" spans="1:9">
      <c r="A115" s="2" t="s">
        <v>60</v>
      </c>
      <c r="B115" s="2" t="s">
        <v>103</v>
      </c>
      <c r="C115" s="18">
        <v>1265.832862184559</v>
      </c>
      <c r="D115" s="18">
        <v>1265.832862184559</v>
      </c>
      <c r="E115" s="17">
        <f>CH4Detail34513[[#This Row],[Latest submission (CO2-eq, kt)]]-CH4Detail34513[[#This Row],[Previous submission (CO2-eq, kt)]]</f>
        <v>0</v>
      </c>
      <c r="F115" s="5">
        <f>CH4Detail34513[[#This Row],[Difference (CO2-eq, kt)]]/CH4Detail34513[[#This Row],[Previous submission (CO2-eq, kt)]]</f>
        <v>0</v>
      </c>
      <c r="G115" s="5">
        <f>CH4Detail34513[[#This Row],[Difference (CO2-eq, kt)]]/C$72</f>
        <v>0</v>
      </c>
      <c r="H115" s="5">
        <f>CH4Detail34513[[#This Row],[Difference (CO2-eq, kt)]]/C$71</f>
        <v>0</v>
      </c>
      <c r="I115" s="2"/>
    </row>
    <row r="116" spans="1:9">
      <c r="A116" s="2" t="s">
        <v>61</v>
      </c>
      <c r="B116" s="2" t="s">
        <v>103</v>
      </c>
      <c r="C116" s="18">
        <v>0</v>
      </c>
      <c r="D116" s="18">
        <v>0</v>
      </c>
      <c r="E116" s="17"/>
      <c r="F116" s="5"/>
      <c r="G116" s="5"/>
      <c r="H116" s="5"/>
      <c r="I116" s="2"/>
    </row>
    <row r="117" spans="1:9">
      <c r="A117" s="3" t="s">
        <v>13</v>
      </c>
      <c r="B117" s="3" t="s">
        <v>103</v>
      </c>
      <c r="C117" s="18">
        <v>0</v>
      </c>
      <c r="D117" s="18">
        <v>0</v>
      </c>
      <c r="E117" s="17"/>
      <c r="F117" s="5"/>
      <c r="G117" s="5"/>
      <c r="H117" s="5"/>
      <c r="I117" s="2"/>
    </row>
    <row r="118" spans="1:9">
      <c r="A118" s="3" t="s">
        <v>14</v>
      </c>
      <c r="B118" s="3" t="s">
        <v>103</v>
      </c>
      <c r="C118" s="18">
        <v>0</v>
      </c>
      <c r="D118" s="18">
        <v>0</v>
      </c>
      <c r="E118" s="17"/>
      <c r="F118" s="5"/>
      <c r="G118" s="5"/>
      <c r="H118" s="5"/>
      <c r="I118" s="2"/>
    </row>
    <row r="119" spans="1:9">
      <c r="A119" s="3" t="s">
        <v>15</v>
      </c>
      <c r="B119" s="3" t="s">
        <v>103</v>
      </c>
      <c r="C119" s="18">
        <v>69.020243955401355</v>
      </c>
      <c r="D119" s="18">
        <v>69.020243955401355</v>
      </c>
      <c r="E119" s="17">
        <f>CH4Detail34513[[#This Row],[Latest submission (CO2-eq, kt)]]-CH4Detail34513[[#This Row],[Previous submission (CO2-eq, kt)]]</f>
        <v>0</v>
      </c>
      <c r="F119" s="5">
        <f>CH4Detail34513[[#This Row],[Difference (CO2-eq, kt)]]/CH4Detail34513[[#This Row],[Previous submission (CO2-eq, kt)]]</f>
        <v>0</v>
      </c>
      <c r="G119" s="5"/>
      <c r="H119" s="5"/>
      <c r="I119" s="2"/>
    </row>
    <row r="120" spans="1:9">
      <c r="A120" s="2" t="s">
        <v>63</v>
      </c>
      <c r="B120" s="2" t="s">
        <v>103</v>
      </c>
      <c r="C120" s="18">
        <v>35.69035628004746</v>
      </c>
      <c r="D120" s="18">
        <v>35.69035628004746</v>
      </c>
      <c r="E120" s="17">
        <f>CH4Detail34513[[#This Row],[Latest submission (CO2-eq, kt)]]-CH4Detail34513[[#This Row],[Previous submission (CO2-eq, kt)]]</f>
        <v>0</v>
      </c>
      <c r="F120" s="5">
        <f>CH4Detail34513[[#This Row],[Difference (CO2-eq, kt)]]/CH4Detail34513[[#This Row],[Previous submission (CO2-eq, kt)]]</f>
        <v>0</v>
      </c>
      <c r="G120" s="5"/>
      <c r="H120" s="5"/>
      <c r="I120" s="2"/>
    </row>
    <row r="121" spans="1:9">
      <c r="A121" s="2" t="s">
        <v>64</v>
      </c>
      <c r="B121" s="2" t="s">
        <v>103</v>
      </c>
      <c r="C121" s="18">
        <v>33.329887675353902</v>
      </c>
      <c r="D121" s="18">
        <v>33.329887675353902</v>
      </c>
      <c r="E121" s="17">
        <f>CH4Detail34513[[#This Row],[Latest submission (CO2-eq, kt)]]-CH4Detail34513[[#This Row],[Previous submission (CO2-eq, kt)]]</f>
        <v>0</v>
      </c>
      <c r="F121" s="5">
        <f>CH4Detail34513[[#This Row],[Difference (CO2-eq, kt)]]/CH4Detail34513[[#This Row],[Previous submission (CO2-eq, kt)]]</f>
        <v>0</v>
      </c>
      <c r="G121" s="5"/>
      <c r="H121" s="5"/>
      <c r="I121" s="2"/>
    </row>
    <row r="122" spans="1:9">
      <c r="A122" s="3" t="s">
        <v>20</v>
      </c>
      <c r="B122" s="3" t="s">
        <v>103</v>
      </c>
      <c r="C122" s="18">
        <v>2998.0050059562159</v>
      </c>
      <c r="D122" s="18">
        <v>3005.4265085070197</v>
      </c>
      <c r="E122" s="17">
        <f>CH4Detail34513[[#This Row],[Latest submission (CO2-eq, kt)]]-CH4Detail34513[[#This Row],[Previous submission (CO2-eq, kt)]]</f>
        <v>7.4215025508037797</v>
      </c>
      <c r="F122" s="5">
        <f>CH4Detail34513[[#This Row],[Difference (CO2-eq, kt)]]/CH4Detail34513[[#This Row],[Previous submission (CO2-eq, kt)]]</f>
        <v>2.4754803731345627E-3</v>
      </c>
      <c r="G122" s="5"/>
      <c r="H122" s="5"/>
      <c r="I122" s="2"/>
    </row>
    <row r="124" spans="1:9" ht="36" customHeight="1">
      <c r="A124" s="13" t="s">
        <v>22</v>
      </c>
      <c r="B124" s="13"/>
      <c r="C124" s="13"/>
      <c r="D124" s="13"/>
      <c r="E124" s="13"/>
      <c r="F124" s="13"/>
      <c r="G124" s="13"/>
      <c r="H124" s="13"/>
      <c r="I124" s="13"/>
    </row>
    <row r="125" spans="1:9" ht="33.75" customHeight="1">
      <c r="A125" s="13" t="s">
        <v>65</v>
      </c>
      <c r="B125" s="13"/>
      <c r="C125" s="13"/>
      <c r="D125" s="13"/>
      <c r="E125" s="13"/>
      <c r="F125" s="13"/>
      <c r="G125" s="13"/>
      <c r="H125" s="13"/>
      <c r="I125" s="13"/>
    </row>
    <row r="126" spans="1:9" ht="33" customHeight="1">
      <c r="A126" s="13" t="s">
        <v>66</v>
      </c>
      <c r="B126" s="13"/>
      <c r="C126" s="13"/>
      <c r="D126" s="13"/>
      <c r="E126" s="13"/>
      <c r="F126" s="13"/>
      <c r="G126" s="13"/>
      <c r="H126" s="13"/>
      <c r="I126" s="13"/>
    </row>
    <row r="127" spans="1:9" ht="19.5" customHeight="1">
      <c r="A127" s="13" t="s">
        <v>23</v>
      </c>
      <c r="B127" s="13"/>
      <c r="C127" s="13"/>
      <c r="D127" s="13"/>
      <c r="E127" s="13"/>
      <c r="F127" s="13"/>
      <c r="G127" s="13"/>
      <c r="H127" s="13"/>
      <c r="I127" s="13"/>
    </row>
    <row r="132" spans="3:3">
      <c r="C132" s="1">
        <v>298</v>
      </c>
    </row>
  </sheetData>
  <mergeCells count="9">
    <mergeCell ref="A125:I125"/>
    <mergeCell ref="A126:I126"/>
    <mergeCell ref="A127:I127"/>
    <mergeCell ref="A2:I2"/>
    <mergeCell ref="A60:I60"/>
    <mergeCell ref="A61:I61"/>
    <mergeCell ref="A62:I62"/>
    <mergeCell ref="A63:I63"/>
    <mergeCell ref="A124:I124"/>
  </mergeCells>
  <pageMargins left="0.7" right="0.7" top="0.75" bottom="0.75" header="0.3" footer="0.3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A1:I65"/>
  <sheetViews>
    <sheetView topLeftCell="B1" zoomScale="90" zoomScaleNormal="90" workbookViewId="0">
      <selection activeCell="I17" sqref="I17"/>
    </sheetView>
  </sheetViews>
  <sheetFormatPr defaultColWidth="9.109375" defaultRowHeight="14.4"/>
  <cols>
    <col min="1" max="1" width="45.33203125" style="1" customWidth="1"/>
    <col min="2" max="2" width="29.5546875" style="1" customWidth="1"/>
    <col min="3" max="3" width="22.5546875" style="1" customWidth="1"/>
    <col min="4" max="4" width="19.44140625" style="1" customWidth="1"/>
    <col min="5" max="6" width="16.109375" style="1" customWidth="1"/>
    <col min="7" max="7" width="21.5546875" style="1" customWidth="1"/>
    <col min="8" max="8" width="24.5546875" style="1" customWidth="1"/>
    <col min="9" max="9" width="34.109375" style="1" customWidth="1"/>
    <col min="10" max="16384" width="9.109375" style="1"/>
  </cols>
  <sheetData>
    <row r="1" spans="1:9" ht="34.5" customHeight="1">
      <c r="A1" s="14" t="s">
        <v>67</v>
      </c>
      <c r="B1" s="14"/>
      <c r="C1" s="14"/>
      <c r="D1" s="14"/>
      <c r="E1" s="14"/>
      <c r="F1" s="14"/>
      <c r="G1" s="14"/>
      <c r="H1" s="14"/>
      <c r="I1" s="14"/>
    </row>
    <row r="2" spans="1:9">
      <c r="A2" s="8" t="s">
        <v>68</v>
      </c>
      <c r="B2" s="9" t="s">
        <v>99</v>
      </c>
    </row>
    <row r="3" spans="1:9">
      <c r="A3" s="6" t="s">
        <v>97</v>
      </c>
      <c r="B3" s="7" t="s">
        <v>98</v>
      </c>
    </row>
    <row r="4" spans="1:9">
      <c r="A4" s="6" t="s">
        <v>95</v>
      </c>
      <c r="B4" s="7" t="s">
        <v>114</v>
      </c>
      <c r="C4" s="10" t="s">
        <v>72</v>
      </c>
    </row>
    <row r="5" spans="1:9" ht="81" customHeight="1">
      <c r="A5" s="4" t="s">
        <v>0</v>
      </c>
      <c r="B5" s="4" t="s">
        <v>69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1</v>
      </c>
    </row>
    <row r="6" spans="1:9">
      <c r="A6" s="3" t="s">
        <v>71</v>
      </c>
      <c r="B6" s="3"/>
      <c r="C6" s="17">
        <v>13665.825564806957</v>
      </c>
      <c r="D6" s="17">
        <v>13649.582029562513</v>
      </c>
      <c r="E6" s="17">
        <f>CH4Detail3[[#This Row],[Latest submission (CO2-eq, kt)]]-CH4Detail3[[#This Row],[Previous submission (CO2-eq, kt)]]</f>
        <v>-16.243535244444502</v>
      </c>
      <c r="F6" s="5">
        <f>CH4Detail3[[#This Row],[Difference (CO2-eq, kt)]]/CH4Detail3[[#This Row],[Previous submission (CO2-eq, kt)]]</f>
        <v>-1.1886245121023509E-3</v>
      </c>
      <c r="G6" s="5"/>
      <c r="H6" s="5"/>
      <c r="I6" s="2"/>
    </row>
    <row r="7" spans="1:9">
      <c r="A7" s="2" t="s">
        <v>73</v>
      </c>
      <c r="B7" s="3"/>
      <c r="C7" s="17">
        <v>1575.2919293474999</v>
      </c>
      <c r="D7" s="17">
        <v>1575.2919293474999</v>
      </c>
      <c r="E7" s="17">
        <f>CH4Detail3[[#This Row],[Latest submission (CO2-eq, kt)]]-CH4Detail3[[#This Row],[Previous submission (CO2-eq, kt)]]</f>
        <v>0</v>
      </c>
      <c r="F7" s="5">
        <f>CH4Detail3[[#This Row],[Difference (CO2-eq, kt)]]/CH4Detail3[[#This Row],[Previous submission (CO2-eq, kt)]]</f>
        <v>0</v>
      </c>
      <c r="G7" s="5"/>
      <c r="H7" s="5"/>
      <c r="I7" s="2"/>
    </row>
    <row r="8" spans="1:9">
      <c r="A8" s="2" t="s">
        <v>74</v>
      </c>
      <c r="B8" s="2"/>
      <c r="C8" s="17"/>
      <c r="D8" s="17"/>
      <c r="E8" s="17"/>
      <c r="F8" s="5"/>
      <c r="G8" s="5"/>
      <c r="H8" s="5"/>
      <c r="I8" s="2"/>
    </row>
    <row r="9" spans="1:9">
      <c r="A9" s="2" t="s">
        <v>75</v>
      </c>
      <c r="B9" s="2"/>
      <c r="C9" s="17"/>
      <c r="D9" s="17"/>
      <c r="E9" s="17"/>
      <c r="F9" s="5"/>
      <c r="G9" s="5"/>
      <c r="H9" s="5"/>
      <c r="I9" s="2"/>
    </row>
    <row r="10" spans="1:9">
      <c r="A10" s="2" t="s">
        <v>76</v>
      </c>
      <c r="B10" s="2"/>
      <c r="C10" s="17">
        <v>5.8057999999999996</v>
      </c>
      <c r="D10" s="17">
        <v>5.8057999999999996</v>
      </c>
      <c r="E10" s="17">
        <f>CH4Detail3[[#This Row],[Latest submission (CO2-eq, kt)]]-CH4Detail3[[#This Row],[Previous submission (CO2-eq, kt)]]</f>
        <v>0</v>
      </c>
      <c r="F10" s="5">
        <f>CH4Detail3[[#This Row],[Difference (CO2-eq, kt)]]/CH4Detail3[[#This Row],[Previous submission (CO2-eq, kt)]]</f>
        <v>0</v>
      </c>
      <c r="G10" s="5"/>
      <c r="H10" s="5"/>
      <c r="I10" s="2"/>
    </row>
    <row r="11" spans="1:9">
      <c r="A11" s="2" t="s">
        <v>77</v>
      </c>
      <c r="B11" s="2"/>
      <c r="C11" s="17"/>
      <c r="D11" s="17"/>
      <c r="E11" s="17"/>
      <c r="F11" s="5"/>
      <c r="G11" s="5"/>
      <c r="H11" s="5"/>
      <c r="I11" s="2"/>
    </row>
    <row r="12" spans="1:9">
      <c r="A12" s="2" t="s">
        <v>78</v>
      </c>
      <c r="B12" s="2"/>
      <c r="C12" s="17">
        <v>208.43533333323728</v>
      </c>
      <c r="D12" s="17">
        <v>208.43533333323728</v>
      </c>
      <c r="E12" s="17">
        <f>CH4Detail3[[#This Row],[Latest submission (CO2-eq, kt)]]-CH4Detail3[[#This Row],[Previous submission (CO2-eq, kt)]]</f>
        <v>0</v>
      </c>
      <c r="F12" s="5">
        <f>CH4Detail3[[#This Row],[Difference (CO2-eq, kt)]]/CH4Detail3[[#This Row],[Previous submission (CO2-eq, kt)]]</f>
        <v>0</v>
      </c>
      <c r="G12" s="5"/>
      <c r="H12" s="5"/>
      <c r="I12" s="2"/>
    </row>
    <row r="13" spans="1:9">
      <c r="A13" s="2" t="s">
        <v>79</v>
      </c>
      <c r="B13" s="2"/>
      <c r="C13" s="17"/>
      <c r="D13" s="17"/>
      <c r="E13" s="17"/>
      <c r="F13" s="5"/>
      <c r="G13" s="5"/>
      <c r="H13" s="5"/>
      <c r="I13" s="2"/>
    </row>
    <row r="14" spans="1:9">
      <c r="A14" s="2" t="s">
        <v>80</v>
      </c>
      <c r="B14" s="2"/>
      <c r="C14" s="17"/>
      <c r="D14" s="17"/>
      <c r="E14" s="17"/>
      <c r="F14" s="5"/>
      <c r="G14" s="5"/>
      <c r="H14" s="5"/>
      <c r="I14" s="2"/>
    </row>
    <row r="15" spans="1:9">
      <c r="A15" s="2" t="s">
        <v>81</v>
      </c>
      <c r="B15" s="2"/>
      <c r="C15" s="17"/>
      <c r="D15" s="17"/>
      <c r="E15" s="17"/>
      <c r="F15" s="5"/>
      <c r="G15" s="5"/>
      <c r="H15" s="5"/>
      <c r="I15" s="2"/>
    </row>
    <row r="16" spans="1:9">
      <c r="A16" s="2" t="s">
        <v>82</v>
      </c>
      <c r="B16" s="2"/>
      <c r="C16" s="17"/>
      <c r="D16" s="17"/>
      <c r="E16" s="17"/>
      <c r="F16" s="5"/>
      <c r="G16" s="5"/>
      <c r="H16" s="5"/>
      <c r="I16" s="2"/>
    </row>
    <row r="17" spans="1:9">
      <c r="A17" s="2" t="s">
        <v>83</v>
      </c>
      <c r="B17" s="2"/>
      <c r="C17" s="17">
        <v>10172.428071237922</v>
      </c>
      <c r="D17" s="17">
        <v>10156.184535993478</v>
      </c>
      <c r="E17" s="17">
        <f>CH4Detail3[[#This Row],[Latest submission (CO2-eq, kt)]]-CH4Detail3[[#This Row],[Previous submission (CO2-eq, kt)]]</f>
        <v>-16.243535244444502</v>
      </c>
      <c r="F17" s="5">
        <f>CH4Detail3[[#This Row],[Difference (CO2-eq, kt)]]/CH4Detail3[[#This Row],[Previous submission (CO2-eq, kt)]]</f>
        <v>-1.5968198674584252E-3</v>
      </c>
      <c r="G17" s="5">
        <f>CH4Detail3[[#This Row],[Difference (CO2-eq, kt)]]/N2O!C8</f>
        <v>-3.714782196150878E-5</v>
      </c>
      <c r="H17" s="5">
        <f>CH4Detail3[[#This Row],[Difference (CO2-eq, kt)]]/N2O!C7</f>
        <v>-4.0287951233473468E-5</v>
      </c>
      <c r="I17" s="2"/>
    </row>
    <row r="18" spans="1:9">
      <c r="A18" s="2" t="s">
        <v>84</v>
      </c>
      <c r="B18" s="3"/>
      <c r="C18" s="17">
        <v>594.13142267625972</v>
      </c>
      <c r="D18" s="17">
        <v>594.13142267625972</v>
      </c>
      <c r="E18" s="17">
        <f>CH4Detail3[[#This Row],[Latest submission (CO2-eq, kt)]]-CH4Detail3[[#This Row],[Previous submission (CO2-eq, kt)]]</f>
        <v>0</v>
      </c>
      <c r="F18" s="5">
        <f>CH4Detail3[[#This Row],[Difference (CO2-eq, kt)]]/CH4Detail3[[#This Row],[Previous submission (CO2-eq, kt)]]</f>
        <v>0</v>
      </c>
      <c r="G18" s="5"/>
      <c r="H18" s="5"/>
      <c r="I18" s="2"/>
    </row>
    <row r="19" spans="1:9">
      <c r="A19" s="2" t="s">
        <v>85</v>
      </c>
      <c r="B19" s="2"/>
      <c r="C19" s="17">
        <v>225.15992960904987</v>
      </c>
      <c r="D19" s="17">
        <v>225.15992960904987</v>
      </c>
      <c r="E19" s="17">
        <f>CH4Detail3[[#This Row],[Latest submission (CO2-eq, kt)]]-CH4Detail3[[#This Row],[Previous submission (CO2-eq, kt)]]</f>
        <v>0</v>
      </c>
      <c r="F19" s="5">
        <f>CH4Detail3[[#This Row],[Difference (CO2-eq, kt)]]/CH4Detail3[[#This Row],[Previous submission (CO2-eq, kt)]]</f>
        <v>0</v>
      </c>
      <c r="G19" s="5"/>
      <c r="H19" s="5"/>
      <c r="I19" s="2"/>
    </row>
    <row r="20" spans="1:9">
      <c r="A20" s="2" t="s">
        <v>86</v>
      </c>
      <c r="B20" s="2"/>
      <c r="C20" s="17">
        <v>511.7212100000001</v>
      </c>
      <c r="D20" s="17">
        <v>511.7212100000001</v>
      </c>
      <c r="E20" s="17">
        <f>CH4Detail3[[#This Row],[Latest submission (CO2-eq, kt)]]-CH4Detail3[[#This Row],[Previous submission (CO2-eq, kt)]]</f>
        <v>0</v>
      </c>
      <c r="F20" s="5">
        <f>CH4Detail3[[#This Row],[Difference (CO2-eq, kt)]]/CH4Detail3[[#This Row],[Previous submission (CO2-eq, kt)]]</f>
        <v>0</v>
      </c>
      <c r="G20" s="5"/>
      <c r="H20" s="5"/>
      <c r="I20" s="2"/>
    </row>
    <row r="21" spans="1:9">
      <c r="A21" s="2" t="s">
        <v>87</v>
      </c>
      <c r="B21" s="2"/>
      <c r="C21" s="17"/>
      <c r="D21" s="17"/>
      <c r="E21" s="17"/>
      <c r="F21" s="5"/>
      <c r="G21" s="5"/>
      <c r="H21" s="5"/>
      <c r="I21" s="2"/>
    </row>
    <row r="22" spans="1:9">
      <c r="A22" s="2" t="s">
        <v>88</v>
      </c>
      <c r="B22" s="2"/>
      <c r="C22" s="17"/>
      <c r="D22" s="17"/>
      <c r="E22" s="17"/>
      <c r="F22" s="5"/>
      <c r="G22" s="5"/>
      <c r="H22" s="5"/>
      <c r="I22" s="2"/>
    </row>
    <row r="23" spans="1:9">
      <c r="A23" s="2" t="s">
        <v>89</v>
      </c>
      <c r="B23" s="2"/>
      <c r="C23" s="17">
        <v>271.82253526968003</v>
      </c>
      <c r="D23" s="17">
        <v>271.82253526968003</v>
      </c>
      <c r="E23" s="17">
        <f>CH4Detail3[[#This Row],[Latest submission (CO2-eq, kt)]]-CH4Detail3[[#This Row],[Previous submission (CO2-eq, kt)]]</f>
        <v>0</v>
      </c>
      <c r="F23" s="5">
        <f>CH4Detail3[[#This Row],[Difference (CO2-eq, kt)]]/CH4Detail3[[#This Row],[Previous submission (CO2-eq, kt)]]</f>
        <v>0</v>
      </c>
      <c r="G23" s="5"/>
      <c r="H23" s="5"/>
      <c r="I23" s="2"/>
    </row>
    <row r="24" spans="1:9">
      <c r="A24" s="2" t="s">
        <v>90</v>
      </c>
      <c r="B24" s="2"/>
      <c r="C24" s="17">
        <v>101.029333333308</v>
      </c>
      <c r="D24" s="17">
        <v>101.029333333308</v>
      </c>
      <c r="E24" s="17">
        <f>CH4Detail3[[#This Row],[Latest submission (CO2-eq, kt)]]-CH4Detail3[[#This Row],[Previous submission (CO2-eq, kt)]]</f>
        <v>0</v>
      </c>
      <c r="F24" s="5">
        <f>CH4Detail3[[#This Row],[Difference (CO2-eq, kt)]]/CH4Detail3[[#This Row],[Previous submission (CO2-eq, kt)]]</f>
        <v>0</v>
      </c>
      <c r="G24" s="5"/>
      <c r="H24" s="5"/>
      <c r="I24" s="2"/>
    </row>
    <row r="25" spans="1:9">
      <c r="A25" s="2" t="s">
        <v>91</v>
      </c>
      <c r="B25" s="3"/>
      <c r="C25" s="2"/>
      <c r="D25" s="2"/>
      <c r="E25" s="17"/>
      <c r="F25" s="5"/>
      <c r="G25" s="5"/>
      <c r="H25" s="5"/>
      <c r="I25" s="2"/>
    </row>
    <row r="26" spans="1:9">
      <c r="A26" s="3" t="s">
        <v>92</v>
      </c>
      <c r="B26" s="2"/>
      <c r="C26" s="2"/>
      <c r="D26" s="2"/>
      <c r="E26" s="17"/>
      <c r="F26" s="5"/>
      <c r="G26" s="5"/>
      <c r="H26" s="5"/>
      <c r="I26" s="2"/>
    </row>
    <row r="28" spans="1:9" ht="36" customHeight="1">
      <c r="A28" s="13" t="s">
        <v>22</v>
      </c>
      <c r="B28" s="13"/>
      <c r="C28" s="13"/>
      <c r="D28" s="13"/>
      <c r="E28" s="13"/>
      <c r="F28" s="13"/>
      <c r="G28" s="13"/>
      <c r="H28" s="13"/>
      <c r="I28" s="13"/>
    </row>
    <row r="29" spans="1:9" ht="33.75" customHeight="1">
      <c r="A29" s="13" t="s">
        <v>65</v>
      </c>
      <c r="B29" s="13"/>
      <c r="C29" s="13"/>
      <c r="D29" s="13"/>
      <c r="E29" s="13"/>
      <c r="F29" s="13"/>
      <c r="G29" s="13"/>
      <c r="H29" s="13"/>
      <c r="I29" s="13"/>
    </row>
    <row r="30" spans="1:9" ht="33" customHeight="1">
      <c r="A30" s="13" t="s">
        <v>66</v>
      </c>
      <c r="B30" s="13"/>
      <c r="C30" s="13"/>
      <c r="D30" s="13"/>
      <c r="E30" s="13"/>
      <c r="F30" s="13"/>
      <c r="G30" s="13"/>
      <c r="H30" s="13"/>
      <c r="I30" s="13"/>
    </row>
    <row r="31" spans="1:9" ht="19.5" customHeight="1">
      <c r="A31" s="13" t="s">
        <v>23</v>
      </c>
      <c r="B31" s="13"/>
      <c r="C31" s="13"/>
      <c r="D31" s="13"/>
      <c r="E31" s="13"/>
      <c r="F31" s="13"/>
      <c r="G31" s="13"/>
      <c r="H31" s="13"/>
      <c r="I31" s="13"/>
    </row>
    <row r="36" spans="1:9">
      <c r="A36" s="8" t="s">
        <v>68</v>
      </c>
      <c r="B36" s="9" t="s">
        <v>99</v>
      </c>
    </row>
    <row r="37" spans="1:9">
      <c r="A37" s="6" t="s">
        <v>96</v>
      </c>
      <c r="B37" s="7" t="s">
        <v>101</v>
      </c>
    </row>
    <row r="38" spans="1:9">
      <c r="A38" s="6" t="s">
        <v>95</v>
      </c>
      <c r="B38" s="7" t="s">
        <v>114</v>
      </c>
      <c r="C38" s="10" t="s">
        <v>72</v>
      </c>
    </row>
    <row r="39" spans="1:9" ht="81" customHeight="1">
      <c r="A39" s="4" t="s">
        <v>0</v>
      </c>
      <c r="B39" s="4" t="s">
        <v>69</v>
      </c>
      <c r="C39" s="4" t="s">
        <v>2</v>
      </c>
      <c r="D39" s="4" t="s">
        <v>3</v>
      </c>
      <c r="E39" s="4" t="s">
        <v>4</v>
      </c>
      <c r="F39" s="4" t="s">
        <v>5</v>
      </c>
      <c r="G39" s="4" t="s">
        <v>6</v>
      </c>
      <c r="H39" s="4" t="s">
        <v>7</v>
      </c>
      <c r="I39" s="4" t="s">
        <v>1</v>
      </c>
    </row>
    <row r="40" spans="1:9">
      <c r="A40" s="3" t="s">
        <v>71</v>
      </c>
      <c r="B40" s="3"/>
      <c r="C40" s="17">
        <v>3758.4656258083901</v>
      </c>
      <c r="D40" s="17">
        <v>3758.4656258083901</v>
      </c>
      <c r="E40" s="19">
        <f>CH4Detail37[[#This Row],[Latest submission (CO2-eq, kt)]]-CH4Detail37[[#This Row],[Previous submission (CO2-eq, kt)]]</f>
        <v>0</v>
      </c>
      <c r="F40" s="5">
        <f>CH4Detail37[[#This Row],[Difference (CO2-eq, kt)]]/CH4Detail37[[#This Row],[Previous submission (CO2-eq, kt)]]</f>
        <v>0</v>
      </c>
      <c r="G40" s="5"/>
      <c r="H40" s="5"/>
      <c r="I40" s="2"/>
    </row>
    <row r="41" spans="1:9">
      <c r="A41" s="2" t="s">
        <v>73</v>
      </c>
      <c r="B41" s="3"/>
      <c r="C41" s="17">
        <v>1489.7208453468368</v>
      </c>
      <c r="D41" s="17">
        <v>1489.7208453468368</v>
      </c>
      <c r="E41" s="19">
        <f>CH4Detail37[[#This Row],[Latest submission (CO2-eq, kt)]]-CH4Detail37[[#This Row],[Previous submission (CO2-eq, kt)]]</f>
        <v>0</v>
      </c>
      <c r="F41" s="5">
        <f>CH4Detail37[[#This Row],[Difference (CO2-eq, kt)]]/CH4Detail37[[#This Row],[Previous submission (CO2-eq, kt)]]</f>
        <v>0</v>
      </c>
      <c r="G41" s="5"/>
      <c r="H41" s="5"/>
      <c r="I41" s="2"/>
    </row>
    <row r="42" spans="1:9">
      <c r="A42" s="2" t="s">
        <v>74</v>
      </c>
      <c r="B42" s="2"/>
      <c r="C42" s="17"/>
      <c r="D42" s="2"/>
      <c r="E42" s="19"/>
      <c r="F42" s="5"/>
      <c r="G42" s="5"/>
      <c r="H42" s="5"/>
      <c r="I42" s="2"/>
    </row>
    <row r="43" spans="1:9">
      <c r="A43" s="2" t="s">
        <v>75</v>
      </c>
      <c r="B43" s="2"/>
      <c r="C43" s="17">
        <v>1975.1342245240771</v>
      </c>
      <c r="D43" s="17">
        <v>1975.1342245240771</v>
      </c>
      <c r="E43" s="19">
        <f>CH4Detail37[[#This Row],[Latest submission (CO2-eq, kt)]]-CH4Detail37[[#This Row],[Previous submission (CO2-eq, kt)]]</f>
        <v>0</v>
      </c>
      <c r="F43" s="5">
        <f>CH4Detail37[[#This Row],[Difference (CO2-eq, kt)]]/CH4Detail37[[#This Row],[Previous submission (CO2-eq, kt)]]</f>
        <v>0</v>
      </c>
      <c r="G43" s="5"/>
      <c r="H43" s="5"/>
      <c r="I43" s="2"/>
    </row>
    <row r="44" spans="1:9">
      <c r="A44" s="2" t="s">
        <v>76</v>
      </c>
      <c r="B44" s="2"/>
      <c r="C44" s="17"/>
      <c r="D44" s="2"/>
      <c r="E44" s="19"/>
      <c r="F44" s="5"/>
      <c r="G44" s="5"/>
      <c r="H44" s="5"/>
      <c r="I44" s="2"/>
    </row>
    <row r="45" spans="1:9">
      <c r="A45" s="2" t="s">
        <v>77</v>
      </c>
      <c r="B45" s="2"/>
      <c r="C45" s="17"/>
      <c r="D45" s="2"/>
      <c r="E45" s="19"/>
      <c r="F45" s="5"/>
      <c r="G45" s="5"/>
      <c r="H45" s="5"/>
      <c r="I45" s="2"/>
    </row>
    <row r="46" spans="1:9">
      <c r="A46" s="2" t="s">
        <v>78</v>
      </c>
      <c r="B46" s="2"/>
      <c r="C46" s="17"/>
      <c r="D46" s="2"/>
      <c r="E46" s="19"/>
      <c r="F46" s="5"/>
      <c r="G46" s="5"/>
      <c r="H46" s="5"/>
      <c r="I46" s="2"/>
    </row>
    <row r="47" spans="1:9">
      <c r="A47" s="2" t="s">
        <v>79</v>
      </c>
      <c r="B47" s="2"/>
      <c r="C47" s="17"/>
      <c r="D47" s="2"/>
      <c r="E47" s="19"/>
      <c r="F47" s="5"/>
      <c r="G47" s="5"/>
      <c r="H47" s="5"/>
      <c r="I47" s="2"/>
    </row>
    <row r="48" spans="1:9">
      <c r="A48" s="2" t="s">
        <v>80</v>
      </c>
      <c r="B48" s="2"/>
      <c r="C48" s="17"/>
      <c r="D48" s="2"/>
      <c r="E48" s="19"/>
      <c r="F48" s="5"/>
      <c r="G48" s="5"/>
      <c r="H48" s="5"/>
      <c r="I48" s="2"/>
    </row>
    <row r="49" spans="1:9">
      <c r="A49" s="2" t="s">
        <v>81</v>
      </c>
      <c r="B49" s="2"/>
      <c r="C49" s="17"/>
      <c r="D49" s="2"/>
      <c r="E49" s="19"/>
      <c r="F49" s="5"/>
      <c r="G49" s="5"/>
      <c r="H49" s="5"/>
      <c r="I49" s="2"/>
    </row>
    <row r="50" spans="1:9">
      <c r="A50" s="2" t="s">
        <v>82</v>
      </c>
      <c r="B50" s="2"/>
      <c r="C50" s="17"/>
      <c r="D50" s="2"/>
      <c r="E50" s="19"/>
      <c r="F50" s="5"/>
      <c r="G50" s="5"/>
      <c r="H50" s="5"/>
      <c r="I50" s="2"/>
    </row>
    <row r="51" spans="1:9">
      <c r="A51" s="2" t="s">
        <v>83</v>
      </c>
      <c r="B51" s="2"/>
      <c r="C51" s="17"/>
      <c r="D51" s="2"/>
      <c r="E51" s="19"/>
      <c r="F51" s="5"/>
      <c r="G51" s="5"/>
      <c r="H51" s="5"/>
      <c r="I51" s="2"/>
    </row>
    <row r="52" spans="1:9">
      <c r="A52" s="2" t="s">
        <v>84</v>
      </c>
      <c r="B52" s="3"/>
      <c r="C52" s="17"/>
      <c r="D52" s="2"/>
      <c r="E52" s="19"/>
      <c r="F52" s="5"/>
      <c r="G52" s="5"/>
      <c r="H52" s="5"/>
      <c r="I52" s="2"/>
    </row>
    <row r="53" spans="1:9">
      <c r="A53" s="2" t="s">
        <v>85</v>
      </c>
      <c r="B53" s="2"/>
      <c r="C53" s="17"/>
      <c r="D53" s="2"/>
      <c r="E53" s="19"/>
      <c r="F53" s="5"/>
      <c r="G53" s="5"/>
      <c r="H53" s="5"/>
      <c r="I53" s="2"/>
    </row>
    <row r="54" spans="1:9">
      <c r="A54" s="2" t="s">
        <v>86</v>
      </c>
      <c r="B54" s="2"/>
      <c r="C54" s="17"/>
      <c r="D54" s="2"/>
      <c r="E54" s="19"/>
      <c r="F54" s="5"/>
      <c r="G54" s="5"/>
      <c r="H54" s="5"/>
      <c r="I54" s="2"/>
    </row>
    <row r="55" spans="1:9">
      <c r="A55" s="2" t="s">
        <v>87</v>
      </c>
      <c r="B55" s="2"/>
      <c r="C55" s="17"/>
      <c r="D55" s="2"/>
      <c r="E55" s="19"/>
      <c r="F55" s="5"/>
      <c r="G55" s="5"/>
      <c r="H55" s="5"/>
      <c r="I55" s="2"/>
    </row>
    <row r="56" spans="1:9">
      <c r="A56" s="2" t="s">
        <v>88</v>
      </c>
      <c r="B56" s="2"/>
      <c r="C56" s="17"/>
      <c r="D56" s="2"/>
      <c r="E56" s="19"/>
      <c r="F56" s="5"/>
      <c r="G56" s="5"/>
      <c r="H56" s="5"/>
      <c r="I56" s="2"/>
    </row>
    <row r="57" spans="1:9">
      <c r="A57" s="2" t="s">
        <v>89</v>
      </c>
      <c r="B57" s="2"/>
      <c r="C57" s="17">
        <v>203.600462604168</v>
      </c>
      <c r="D57" s="17">
        <v>203.600462604168</v>
      </c>
      <c r="E57" s="19">
        <f>CH4Detail37[[#This Row],[Latest submission (CO2-eq, kt)]]-CH4Detail37[[#This Row],[Previous submission (CO2-eq, kt)]]</f>
        <v>0</v>
      </c>
      <c r="F57" s="5">
        <f>CH4Detail37[[#This Row],[Difference (CO2-eq, kt)]]/CH4Detail37[[#This Row],[Previous submission (CO2-eq, kt)]]</f>
        <v>0</v>
      </c>
      <c r="G57" s="5"/>
      <c r="H57" s="5"/>
      <c r="I57" s="2"/>
    </row>
    <row r="58" spans="1:9">
      <c r="A58" s="2" t="s">
        <v>90</v>
      </c>
      <c r="B58" s="2"/>
      <c r="C58" s="17">
        <v>90.010093333308006</v>
      </c>
      <c r="D58" s="17">
        <v>90.010093333308006</v>
      </c>
      <c r="E58" s="19">
        <f>CH4Detail37[[#This Row],[Latest submission (CO2-eq, kt)]]-CH4Detail37[[#This Row],[Previous submission (CO2-eq, kt)]]</f>
        <v>0</v>
      </c>
      <c r="F58" s="5">
        <f>CH4Detail37[[#This Row],[Difference (CO2-eq, kt)]]/CH4Detail37[[#This Row],[Previous submission (CO2-eq, kt)]]</f>
        <v>0</v>
      </c>
      <c r="G58" s="5"/>
      <c r="H58" s="5"/>
      <c r="I58" s="2"/>
    </row>
    <row r="59" spans="1:9">
      <c r="A59" s="2" t="s">
        <v>91</v>
      </c>
      <c r="B59" s="3"/>
      <c r="C59" s="2"/>
      <c r="D59" s="2"/>
      <c r="E59" s="19"/>
      <c r="F59" s="5"/>
      <c r="G59" s="5"/>
      <c r="H59" s="5"/>
      <c r="I59" s="2"/>
    </row>
    <row r="60" spans="1:9">
      <c r="A60" s="3" t="s">
        <v>92</v>
      </c>
      <c r="B60" s="2"/>
      <c r="C60" s="2"/>
      <c r="D60" s="2"/>
      <c r="E60" s="19"/>
      <c r="F60" s="5"/>
      <c r="G60" s="5"/>
      <c r="H60" s="5"/>
      <c r="I60" s="2"/>
    </row>
    <row r="62" spans="1:9" ht="36" customHeight="1">
      <c r="A62" s="13" t="s">
        <v>22</v>
      </c>
      <c r="B62" s="13"/>
      <c r="C62" s="13"/>
      <c r="D62" s="13"/>
      <c r="E62" s="13"/>
      <c r="F62" s="13"/>
      <c r="G62" s="13"/>
      <c r="H62" s="13"/>
      <c r="I62" s="13"/>
    </row>
    <row r="63" spans="1:9" ht="33.75" customHeight="1">
      <c r="A63" s="13" t="s">
        <v>65</v>
      </c>
      <c r="B63" s="13"/>
      <c r="C63" s="13"/>
      <c r="D63" s="13"/>
      <c r="E63" s="13"/>
      <c r="F63" s="13"/>
      <c r="G63" s="13"/>
      <c r="H63" s="13"/>
      <c r="I63" s="13"/>
    </row>
    <row r="64" spans="1:9" ht="33" customHeight="1">
      <c r="A64" s="13" t="s">
        <v>66</v>
      </c>
      <c r="B64" s="13"/>
      <c r="C64" s="13"/>
      <c r="D64" s="13"/>
      <c r="E64" s="13"/>
      <c r="F64" s="13"/>
      <c r="G64" s="13"/>
      <c r="H64" s="13"/>
      <c r="I64" s="13"/>
    </row>
    <row r="65" spans="1:9" ht="19.5" customHeight="1">
      <c r="A65" s="13" t="s">
        <v>23</v>
      </c>
      <c r="B65" s="13"/>
      <c r="C65" s="13"/>
      <c r="D65" s="13"/>
      <c r="E65" s="13"/>
      <c r="F65" s="13"/>
      <c r="G65" s="13"/>
      <c r="H65" s="13"/>
      <c r="I65" s="13"/>
    </row>
  </sheetData>
  <mergeCells count="9">
    <mergeCell ref="A62:I62"/>
    <mergeCell ref="A63:I63"/>
    <mergeCell ref="A64:I64"/>
    <mergeCell ref="A65:I65"/>
    <mergeCell ref="A1:I1"/>
    <mergeCell ref="A28:I28"/>
    <mergeCell ref="A29:I29"/>
    <mergeCell ref="A30:I30"/>
    <mergeCell ref="A31:I31"/>
  </mergeCells>
  <dataValidations disablePrompts="1" count="1">
    <dataValidation allowBlank="1" showInputMessage="1" showErrorMessage="1" sqref="A7:A26 A41:A60"/>
  </dataValidations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CO2</vt:lpstr>
      <vt:lpstr>CH4</vt:lpstr>
      <vt:lpstr>N2O</vt:lpstr>
      <vt:lpstr>F-gases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Katrina Young</dc:creator>
  <cp:lastModifiedBy>Utente Windows</cp:lastModifiedBy>
  <dcterms:created xsi:type="dcterms:W3CDTF">2014-06-18T15:09:52Z</dcterms:created>
  <dcterms:modified xsi:type="dcterms:W3CDTF">2016-03-14T17:19:17Z</dcterms:modified>
</cp:coreProperties>
</file>